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yorova\Desktop\2017\гопрограмма Минлесхоз\2022\14.01.2022\"/>
    </mc:Choice>
  </mc:AlternateContent>
  <xr:revisionPtr revIDLastSave="0" documentId="13_ncr:1_{77E791E4-4945-4FE4-AFDA-CAD5F0121B6E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2013-2018 (2)" sheetId="2" r:id="rId1"/>
    <sheet name="2019-2024" sheetId="1" r:id="rId2"/>
  </sheets>
  <definedNames>
    <definedName name="_xlnm.Print_Titles" localSheetId="0">'2013-2018 (2)'!$19:$20</definedName>
    <definedName name="_xlnm.Print_Titles" localSheetId="1">'2019-2024'!$18:$19</definedName>
    <definedName name="_xlnm.Print_Area" localSheetId="0">'2013-2018 (2)'!$A$1:$AC$76</definedName>
    <definedName name="_xlnm.Print_Area" localSheetId="1">'2019-2024'!$A$10:$AE$82</definedName>
  </definedNames>
  <calcPr calcId="191029"/>
</workbook>
</file>

<file path=xl/calcChain.xml><?xml version="1.0" encoding="utf-8"?>
<calcChain xmlns="http://schemas.openxmlformats.org/spreadsheetml/2006/main">
  <c r="V72" i="1" l="1"/>
  <c r="V73" i="1"/>
  <c r="V74" i="1"/>
  <c r="V75" i="1"/>
  <c r="V76" i="1"/>
  <c r="V77" i="1"/>
  <c r="V78" i="1"/>
  <c r="V71" i="1"/>
  <c r="V70" i="1" s="1"/>
  <c r="V69" i="1" s="1"/>
  <c r="V67" i="1"/>
  <c r="V66" i="1" s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24" i="1"/>
  <c r="V80" i="1"/>
  <c r="V68" i="1"/>
  <c r="V56" i="1"/>
  <c r="V52" i="1" s="1"/>
  <c r="O73" i="1"/>
  <c r="O56" i="1"/>
  <c r="O52" i="1"/>
  <c r="V23" i="1" l="1"/>
  <c r="V22" i="1" s="1"/>
  <c r="V20" i="1"/>
  <c r="U73" i="1"/>
  <c r="N73" i="1"/>
  <c r="U24" i="1"/>
  <c r="M73" i="1"/>
  <c r="T73" i="1"/>
  <c r="T24" i="1"/>
  <c r="S40" i="1" l="1"/>
  <c r="T40" i="1"/>
  <c r="S23" i="1"/>
  <c r="S24" i="1"/>
  <c r="L73" i="1"/>
  <c r="S73" i="1"/>
  <c r="R78" i="1" l="1"/>
  <c r="K78" i="1"/>
  <c r="Q49" i="1"/>
  <c r="R49" i="1"/>
  <c r="S49" i="1"/>
  <c r="T49" i="1"/>
  <c r="U49" i="1"/>
  <c r="P49" i="1"/>
  <c r="R40" i="1"/>
  <c r="T47" i="1" l="1"/>
  <c r="S47" i="1"/>
  <c r="R47" i="1"/>
  <c r="Q47" i="1"/>
  <c r="P47" i="1"/>
  <c r="U68" i="1" l="1"/>
  <c r="U66" i="1" s="1"/>
  <c r="T66" i="1"/>
  <c r="S66" i="1"/>
  <c r="R66" i="1"/>
  <c r="S70" i="1" l="1"/>
  <c r="T70" i="1"/>
  <c r="Q70" i="1"/>
  <c r="R70" i="1"/>
  <c r="P70" i="1"/>
  <c r="U80" i="1"/>
  <c r="U75" i="1" l="1"/>
  <c r="U48" i="1"/>
  <c r="U47" i="1" s="1"/>
  <c r="U40" i="1"/>
  <c r="U42" i="1"/>
  <c r="U43" i="1"/>
  <c r="U44" i="1"/>
  <c r="U70" i="1" l="1"/>
  <c r="R23" i="1"/>
  <c r="R22" i="1" s="1"/>
  <c r="P28" i="1"/>
  <c r="P23" i="1" s="1"/>
  <c r="P22" i="1" s="1"/>
  <c r="I28" i="1"/>
  <c r="S22" i="1" l="1"/>
  <c r="Q23" i="1"/>
  <c r="Q22" i="1" s="1"/>
  <c r="P45" i="1" l="1"/>
  <c r="Q45" i="1"/>
  <c r="R45" i="1"/>
  <c r="S45" i="1"/>
  <c r="T45" i="1"/>
  <c r="U45" i="1"/>
  <c r="J56" i="1" l="1"/>
  <c r="J52" i="1" s="1"/>
  <c r="K56" i="1"/>
  <c r="K52" i="1" s="1"/>
  <c r="L56" i="1"/>
  <c r="L52" i="1" s="1"/>
  <c r="M56" i="1"/>
  <c r="M52" i="1" s="1"/>
  <c r="N56" i="1"/>
  <c r="N52" i="1" s="1"/>
  <c r="P56" i="1"/>
  <c r="P52" i="1" s="1"/>
  <c r="Q56" i="1"/>
  <c r="Q52" i="1" s="1"/>
  <c r="R56" i="1"/>
  <c r="R52" i="1" s="1"/>
  <c r="S56" i="1"/>
  <c r="S52" i="1" s="1"/>
  <c r="T56" i="1"/>
  <c r="T52" i="1" s="1"/>
  <c r="U56" i="1"/>
  <c r="U52" i="1" s="1"/>
  <c r="I56" i="1"/>
  <c r="I52" i="1" s="1"/>
  <c r="U23" i="1" l="1"/>
  <c r="T23" i="1"/>
  <c r="T22" i="1" l="1"/>
  <c r="U22" i="1"/>
  <c r="P24" i="2"/>
  <c r="Q24" i="2"/>
  <c r="R24" i="2"/>
  <c r="S24" i="2"/>
  <c r="T24" i="2"/>
  <c r="O24" i="2"/>
  <c r="O23" i="2" s="1"/>
  <c r="P65" i="2"/>
  <c r="P62" i="2" s="1"/>
  <c r="Q65" i="2"/>
  <c r="Q62" i="2" s="1"/>
  <c r="R65" i="2"/>
  <c r="R62" i="2" s="1"/>
  <c r="S65" i="2"/>
  <c r="S62" i="2" s="1"/>
  <c r="T65" i="2"/>
  <c r="T62" i="2" s="1"/>
  <c r="Q50" i="2"/>
  <c r="R50" i="2"/>
  <c r="S50" i="2"/>
  <c r="T50" i="2"/>
  <c r="P50" i="2"/>
  <c r="P58" i="2" l="1"/>
  <c r="Q58" i="2"/>
  <c r="R58" i="2"/>
  <c r="S58" i="2"/>
  <c r="T58" i="2"/>
  <c r="O58" i="2"/>
  <c r="R23" i="2" l="1"/>
  <c r="Q23" i="2"/>
  <c r="P23" i="2"/>
  <c r="T23" i="2"/>
  <c r="S23" i="2"/>
  <c r="P69" i="1"/>
  <c r="Q69" i="1"/>
  <c r="R69" i="1"/>
  <c r="S69" i="1"/>
  <c r="T69" i="1"/>
  <c r="U69" i="1"/>
  <c r="S20" i="1" l="1"/>
  <c r="R20" i="1"/>
  <c r="U20" i="1"/>
  <c r="Q20" i="1"/>
  <c r="T20" i="1"/>
  <c r="P20" i="1"/>
  <c r="T21" i="2"/>
  <c r="P21" i="2"/>
  <c r="M21" i="2"/>
  <c r="K21" i="2"/>
  <c r="J21" i="2"/>
  <c r="N21" i="2"/>
  <c r="R21" i="2"/>
  <c r="I21" i="2"/>
  <c r="Q21" i="2"/>
  <c r="O21" i="2"/>
  <c r="L21" i="2"/>
  <c r="S21" i="2"/>
</calcChain>
</file>

<file path=xl/sharedStrings.xml><?xml version="1.0" encoding="utf-8"?>
<sst xmlns="http://schemas.openxmlformats.org/spreadsheetml/2006/main" count="412" uniqueCount="156">
  <si>
    <t>Наименование государственной программы</t>
  </si>
  <si>
    <t>Ответсвенный исполнитель</t>
  </si>
  <si>
    <t>Министерство природных ресурсов и охраны окружающей среды Удмуртской Республики</t>
  </si>
  <si>
    <t>Код аналитической программной классификации</t>
  </si>
  <si>
    <t>Наименование государственной услуги (работы)</t>
  </si>
  <si>
    <t>Наименование показателя, характеризующего объем государственной услуги (работы)</t>
  </si>
  <si>
    <t>ГП</t>
  </si>
  <si>
    <t>Пп</t>
  </si>
  <si>
    <t>ОМ</t>
  </si>
  <si>
    <t>М</t>
  </si>
  <si>
    <t xml:space="preserve"> Государственная программа "Развитие лесного хозяйства"</t>
  </si>
  <si>
    <t>Подпрограмма «Охрана и защита лесов»</t>
  </si>
  <si>
    <t>1</t>
  </si>
  <si>
    <t>02</t>
  </si>
  <si>
    <t>Обеспечение охраны и защиты лесов</t>
  </si>
  <si>
    <t>01</t>
  </si>
  <si>
    <t xml:space="preserve">Предупреждение возникновения и распространения лесных пожаров, включая особо охраняемые природные территории </t>
  </si>
  <si>
    <t>Количество  специализированных диспетчерских пунктов</t>
  </si>
  <si>
    <t>16</t>
  </si>
  <si>
    <t>Тушение лесных пожаров</t>
  </si>
  <si>
    <t>Локализация и ликвидация очагов вредных организмов</t>
  </si>
  <si>
    <t>Площадь сплошных санитарных рубок</t>
  </si>
  <si>
    <t>Площадь выборочных санитарных рубок</t>
  </si>
  <si>
    <t>2</t>
  </si>
  <si>
    <t>Организация использования лесов</t>
  </si>
  <si>
    <t>Выполнение работ по отводу лесосек</t>
  </si>
  <si>
    <t>Площадь отвода лесосек</t>
  </si>
  <si>
    <t>04</t>
  </si>
  <si>
    <t>Разработка и актуализация лесного плана Удмуртской Республики</t>
  </si>
  <si>
    <t>Количество документов;площадь земель лесного фонда</t>
  </si>
  <si>
    <t>3</t>
  </si>
  <si>
    <t>Обеспечение воспроизводства лесов</t>
  </si>
  <si>
    <t>Выполнение работ по лесному семеноводству</t>
  </si>
  <si>
    <t>Заготовка семян лесных растений, сбор и обработка семян древесных пород на лесных участках</t>
  </si>
  <si>
    <t>Масса семян лесных растений, подлежащих заготовке</t>
  </si>
  <si>
    <t>Создание и выделение объектов лесного семеноводства (лесосеменных плантаций, постоянных лесосеменных участков и подобных объектов), проведение агротехнического ухода за сеянцами и саженцами</t>
  </si>
  <si>
    <t>Площадь объектов семеноводства, подлежащих уходу</t>
  </si>
  <si>
    <t>Осуществление лесовосстановления и лесоразведения</t>
  </si>
  <si>
    <t>Искусственное лесовосстановление; механизированная обработка почвы в агрегате с лесным плугом в соответствии с проектом лесовосстановления</t>
  </si>
  <si>
    <t>Площадь подготовки почвы под лесные культуры</t>
  </si>
  <si>
    <t>Искусственное лесовосстановление; посадка стандартным посадочным материалом под меч (лопату) Колесова или механизированным способом (лесопосадочными мащинами различных марок в агрегате с трактором) в соответствии с проектом (организационнотехнологической схемой) лесовосстановления</t>
  </si>
  <si>
    <t>Площадь создания лесных культур</t>
  </si>
  <si>
    <t>Искусственное лесовосстановление; посадка стандартным посадочным материалом под меч (лопату) Колесова на месте погибших растений с целью восстановления первоначальной густоты лесных культур древесными породами, которые вводились при создании лесных культур</t>
  </si>
  <si>
    <t>Площадь дополнения  лесных культур</t>
  </si>
  <si>
    <t>Комбинированное лесовосстановление; механизированная обработка почвы в агрегате с лесным плугом в соответствии с проектом лесовосстановления</t>
  </si>
  <si>
    <t>Комбинированное лесовосстановление; посадка стандартным посадочным материалом под меч (лопату) Колесова или механизированным способом (лесопосадочными мащинами различных марок в агрегате с трактором) в соответствии с проектом (организационнотехнологической схемой) лесовосстановления</t>
  </si>
  <si>
    <t>Проведение агротехнического ухода за лесными культурами</t>
  </si>
  <si>
    <t>Ручное рыхление почвы и окучивание растений, рыхление около лунок тяпкой или окашивание в муждурядьях косой или секором</t>
  </si>
  <si>
    <t>Проведение механизированного ухода культиваторами лесными в агрегате с тракторами и уничтожение сорных культур</t>
  </si>
  <si>
    <t>Обеспечение проведения мероприятий по повышению продуктивности лесов (т.е.) осуществление ухода за лесами, улучшение породного состава лесных насаждений, повышение качества устойчивости лесных насаждений, сохранение и усиление защитных, водоохранных, санитарно-гигиенических других полезных свойств леса, сокращение сроков выращивания технически спелой древесины, рациональное использование ресурсов древесины); осветление и прочистка лесных насаждений (рубка хвороста с корня ручным и механизированным способом с приземлением в междурядьях лесных культур путем равномерной вырубки по всей площади или коридорным способом вдоль рядов лесных культур)</t>
  </si>
  <si>
    <t>Протяженность лесных дорог</t>
  </si>
  <si>
    <t>GA</t>
  </si>
  <si>
    <t>Площадь проведения ухода на постоянном лесосеменном участке</t>
  </si>
  <si>
    <t>Площадь механизированной обработки почвы под лесные культуры</t>
  </si>
  <si>
    <t>Площадь посадки (создания) лесных культур</t>
  </si>
  <si>
    <t>Площадь проведения агротехнического ухода</t>
  </si>
  <si>
    <t>Площадь механизированной обработки почвы под комбинированное лесовосстановление</t>
  </si>
  <si>
    <t>Площадь посадки (создания) комбинированных лесных культур</t>
  </si>
  <si>
    <t xml:space="preserve">Проведение ухода за лесами </t>
  </si>
  <si>
    <t>Значение показателя объема государственной услуги (работы)</t>
  </si>
  <si>
    <t>Приложение 4</t>
  </si>
  <si>
    <t>к государственной программе</t>
  </si>
  <si>
    <t>Удмуртской Республики</t>
  </si>
  <si>
    <t>«Развитие лесного хозяйства»</t>
  </si>
  <si>
    <t>Таблица 1</t>
  </si>
  <si>
    <t>Таблица 2</t>
  </si>
  <si>
    <t>Предупреждение возникновения и распространения лесных пожаров, включая особо охраняемые природные территории (5.74)</t>
  </si>
  <si>
    <t>Единица измерения объема государственной услуги (работы)</t>
  </si>
  <si>
    <t xml:space="preserve">Единица </t>
  </si>
  <si>
    <t>Предупреждение возникновения и распространения лесных пожаров, включая особо охраняемые природные территории (5.68)</t>
  </si>
  <si>
    <t>Предупреждение возникновения и распространения лесных пожаров, включая особо охраняемые природные территории (5.60)</t>
  </si>
  <si>
    <t>Километр</t>
  </si>
  <si>
    <t>Предупреждение возникновения и распространения лесных пожаров, включая особо охраняемые природные территории (5.57)</t>
  </si>
  <si>
    <t>Предупреждение возникновения и распространения лесных пожаров, включая особо охраняемые природные территории (5.58)</t>
  </si>
  <si>
    <t>Предупреждение возникновения и распространения лесных пожаров, включая особо охраняемые природные территории (5.59)</t>
  </si>
  <si>
    <t>Предупреждение возникновения и распространения лесных пожаров, включая особо охраняемые природные территории (5.67)</t>
  </si>
  <si>
    <t>Предупреждение возникновения и распространения лесных пожаров, включая особо охраняемые природные территории (5.76)</t>
  </si>
  <si>
    <t>Гектар</t>
  </si>
  <si>
    <t>Предупреждение возникновения и распространения лесных пожаров, включая особо охраняемые природные территории (5.71)</t>
  </si>
  <si>
    <t>Предупреждение возникновения и распространения лесных пожаров, включая особо охраняемые природные территории</t>
  </si>
  <si>
    <t>Предупреждение возникновения и распространения лесных пожаров, включая особо охраняемые природные территории (5.73)</t>
  </si>
  <si>
    <t>Предупреждение возникновения и распространения лесных пожаров, включая особо охраняемые природные территории (5.78)</t>
  </si>
  <si>
    <t>Предупреждение возникновения и распространения лесных пожаров, включая особо охраняемые природные территории (5.75)</t>
  </si>
  <si>
    <t>Осуществление мероприятий в области использования лесов, включая организацию и развитие туризма и отдыха в лесах (5.56)</t>
  </si>
  <si>
    <t>03</t>
  </si>
  <si>
    <t>Локализация и ликвидация очагов вредных организмов  (5.85)</t>
  </si>
  <si>
    <t xml:space="preserve">Локализация и ликвидация очагов вредных организмов </t>
  </si>
  <si>
    <t>Выполнение работ по отводу лесосек (5.55)</t>
  </si>
  <si>
    <t>Лесное планирование и регламентирование (5.86)</t>
  </si>
  <si>
    <t>Штук, гектар</t>
  </si>
  <si>
    <t>Реконструкция и эксплуатация лесных дорог, предназначенных для лесоохраны лесов от пожаров</t>
  </si>
  <si>
    <t xml:space="preserve">Протяженность планируемых к реконструкции  и эксплуатации лесных дорог	
</t>
  </si>
  <si>
    <t>Уход за противопожарными разрывами</t>
  </si>
  <si>
    <t>Протяженность противопожарных разрывов, подлежащих уходу</t>
  </si>
  <si>
    <t xml:space="preserve">Осуществление мероприятий в области использования лесов, включая организацию и развитие туризма и отдыха в лесах </t>
  </si>
  <si>
    <t>Количество мест отдыха, подлежащих устройству и ремонту</t>
  </si>
  <si>
    <t>Площадь лесов зеленых зон, подлежащих очистке</t>
  </si>
  <si>
    <t>Площадь  придорожных полос, подлежащих очистке</t>
  </si>
  <si>
    <t>Тушение пожаров на полях и участках древесно-кустарниковой растительности, прилегающих к лесным массивам и не входящих в лесной фонд</t>
  </si>
  <si>
    <t>Площадь тушения пожаров на полях и участках древесно-кустарниковой рас-тительности, прилегающих к лесным массивам и не входящих в лесной фонд</t>
  </si>
  <si>
    <t>Профилактические мероприятия (охрана муравейников, устройство и (или) ремонт искусственных гнездовий для птиц, устройство ремизных участков и уход за ними)</t>
  </si>
  <si>
    <t>Площадь профилактических мероприятий</t>
  </si>
  <si>
    <t>Работа по проведению санитарно-оздоровительных мероприятий в рамках ликвидации чрезвычайной ситуации на землях лесного фонда</t>
  </si>
  <si>
    <t>Штук</t>
  </si>
  <si>
    <t>Килограмм</t>
  </si>
  <si>
    <t>Выполнение работ по лесному семеноводству (5.20)</t>
  </si>
  <si>
    <t>Осуществление лесовосстановления и лесоразведения (5.2)</t>
  </si>
  <si>
    <t>Осуществление лесовосстановления и лесоразведения (5.3)</t>
  </si>
  <si>
    <t xml:space="preserve">Осуществление лесовосстановления и лесоразведения </t>
  </si>
  <si>
    <t>Осуществление лесовосстановления и лесоразведения (5.12, 5.13)</t>
  </si>
  <si>
    <t>Осуществление лесовосстановления и лесоразведения (5.7)</t>
  </si>
  <si>
    <t>Осуществление лесовосстановления и лесоразведения (5.8)</t>
  </si>
  <si>
    <t>Осуществление лесовосстановления и лесоразведения (5.26)</t>
  </si>
  <si>
    <t xml:space="preserve">Содействие естественному возобновлению </t>
  </si>
  <si>
    <t>Количество лесопожарных станций</t>
  </si>
  <si>
    <t>Протяженность лесных дорог, требующих реконструкции</t>
  </si>
  <si>
    <t>Площадь  профилактического контролируемого противопожарного выжигания хвороста, лесной подстилки, сухой травы и других лесных горючих материалов</t>
  </si>
  <si>
    <t>Единица</t>
  </si>
  <si>
    <t>Количество благоустроенных зон отдыха граждан, пребывающих в лесах</t>
  </si>
  <si>
    <t>Количество шлагбаумов</t>
  </si>
  <si>
    <t>Площадь проведения лесоводственного  ухода</t>
  </si>
  <si>
    <t>Расходы бюджета Удмуртской Республики на оказание государственной услуги (выполнение работы), тыс. рублей</t>
  </si>
  <si>
    <t>Приложение 3</t>
  </si>
  <si>
    <t>постановлению Правительства</t>
  </si>
  <si>
    <t>от                      2020 года №</t>
  </si>
  <si>
    <r>
      <t>________________________________</t>
    </r>
    <r>
      <rPr>
        <sz val="11"/>
        <color theme="1"/>
        <rFont val="Calibri"/>
        <family val="2"/>
        <charset val="204"/>
      </rPr>
      <t>»</t>
    </r>
    <r>
      <rPr>
        <sz val="13"/>
        <color theme="1"/>
        <rFont val="Calibri"/>
        <family val="2"/>
      </rPr>
      <t>.</t>
    </r>
  </si>
  <si>
    <r>
      <t>Количество стендов и других знаков и указателей,</t>
    </r>
    <r>
      <rPr>
        <sz val="13"/>
        <color theme="1"/>
        <rFont val="Calibri"/>
        <family val="2"/>
        <charset val="204"/>
        <scheme val="minor"/>
      </rPr>
      <t xml:space="preserve"> </t>
    </r>
    <r>
      <rPr>
        <sz val="13"/>
        <color theme="1"/>
        <rFont val="Times New Roman"/>
        <family val="1"/>
        <charset val="204"/>
      </rPr>
      <t>содержащих информацию о мерах пожарной безопасности в лесах</t>
    </r>
  </si>
  <si>
    <t>Работы по проектированию лесных участков на землях лесного фонда, подготовка документации для постановки лесных участков на кадастровый учет</t>
  </si>
  <si>
    <t>Проектирование лесных участков</t>
  </si>
  <si>
    <t>Протяженность противопожарных заслонов</t>
  </si>
  <si>
    <t>Протяженность минерализованных полос, требующих прочистки</t>
  </si>
  <si>
    <t>Протяженность квартальных просек, разрывов, требующих прочистки или   ухода</t>
  </si>
  <si>
    <t>Протяженность существующих  противопожарных заслонов</t>
  </si>
  <si>
    <t>Площадь лесного фонда, на которой проводится обнаружение лесных пожаров с использованием наземных средств</t>
  </si>
  <si>
    <t>Площадь лесного фонда, на которой проводится обнаружение лесных пожаров с использованием авиационных средств</t>
  </si>
  <si>
    <t>Площадь лесного пожара</t>
  </si>
  <si>
    <t>Количество документов; площадь земель лесного фонда</t>
  </si>
  <si>
    <t>Штука; гектар</t>
  </si>
  <si>
    <t>ПРОГНОЗ
сводных показателей государственных заданий на оказание государственных услуг, выполнение государственных работ государственными учреждениями Удмуртской Республики  по государственной программе на период 2013-2018 годов</t>
  </si>
  <si>
    <r>
      <rPr>
        <b/>
        <sz val="13"/>
        <color theme="1"/>
        <rFont val="Calibri"/>
        <family val="2"/>
        <charset val="204"/>
      </rPr>
      <t>«</t>
    </r>
    <r>
      <rPr>
        <b/>
        <sz val="13"/>
        <color theme="1"/>
        <rFont val="Times New Roman"/>
        <family val="1"/>
        <charset val="204"/>
      </rPr>
      <t>Развитие лесного хозяйства</t>
    </r>
    <r>
      <rPr>
        <b/>
        <sz val="13"/>
        <color theme="1"/>
        <rFont val="Calibri"/>
        <family val="2"/>
        <charset val="204"/>
      </rPr>
      <t>»</t>
    </r>
  </si>
  <si>
    <t>Региональный проект «Сохранение лесов»</t>
  </si>
  <si>
    <t>«Приложение 4</t>
  </si>
  <si>
    <t>Вырубаемый объем</t>
  </si>
  <si>
    <t>Приложение 2</t>
  </si>
  <si>
    <t>Тушение пожаров в лесах</t>
  </si>
  <si>
    <t>Протяженность минерализованных полос</t>
  </si>
  <si>
    <t>Площадь проведения рубок осветления</t>
  </si>
  <si>
    <t>Площадь проведения  рубок прочистки</t>
  </si>
  <si>
    <r>
      <t xml:space="preserve">Федеральный  проект </t>
    </r>
    <r>
      <rPr>
        <b/>
        <sz val="13"/>
        <color theme="1"/>
        <rFont val="Calibri"/>
        <family val="2"/>
        <charset val="204"/>
      </rPr>
      <t>«</t>
    </r>
    <r>
      <rPr>
        <b/>
        <sz val="13"/>
        <color theme="1"/>
        <rFont val="Times New Roman"/>
        <family val="1"/>
        <charset val="204"/>
      </rPr>
      <t>Сохранение лесов</t>
    </r>
    <r>
      <rPr>
        <b/>
        <sz val="13"/>
        <color theme="1"/>
        <rFont val="Calibri"/>
        <family val="2"/>
        <charset val="204"/>
      </rPr>
      <t>»</t>
    </r>
  </si>
  <si>
    <t>Предупреждение возникновения и распространения лесных пожаров, включая территории особо охраняемых природных территорий (далее - ООПТ)</t>
  </si>
  <si>
    <t xml:space="preserve">Предупреждение возникновения и распространения лесных пожаров, включая территории ООПТ
</t>
  </si>
  <si>
    <t>11;  98389,0</t>
  </si>
  <si>
    <t xml:space="preserve">Лесное планирование и регламентирование </t>
  </si>
  <si>
    <t>Разработка и актуализация лесохозяйственных регламентов лесничеств</t>
  </si>
  <si>
    <t>от                      2022 года №</t>
  </si>
  <si>
    <t>ПРОГНОЗ
сводных показателей государственных заданий на оказание государственных услуг, выполнение государственных работ государственными учреждениями Удмуртской Республики  по государственной программе                                              на период 2019-2025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</si>
</sst>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3"/>
      <color theme="1"/>
      <name val="Calibri"/>
      <family val="2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04"/>
    </font>
    <font>
      <b/>
      <sz val="13"/>
      <color theme="1"/>
      <name val="Times New Roman"/>
      <family val="2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3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Fill="1"/>
    <xf numFmtId="0" fontId="7" fillId="0" borderId="0" xfId="0" applyFont="1" applyFill="1"/>
    <xf numFmtId="164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164" fontId="0" fillId="0" borderId="0" xfId="0" applyNumberFormat="1"/>
    <xf numFmtId="164" fontId="8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justify" vertical="center" wrapText="1"/>
    </xf>
    <xf numFmtId="0" fontId="18" fillId="0" borderId="2" xfId="0" applyFont="1" applyFill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justify"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justify" vertical="top" wrapText="1"/>
    </xf>
    <xf numFmtId="0" fontId="16" fillId="0" borderId="2" xfId="0" applyFont="1" applyBorder="1" applyAlignment="1">
      <alignment wrapText="1"/>
    </xf>
    <xf numFmtId="0" fontId="16" fillId="0" borderId="3" xfId="0" applyFont="1" applyFill="1" applyBorder="1" applyAlignment="1">
      <alignment horizontal="justify" vertical="center" wrapText="1"/>
    </xf>
    <xf numFmtId="0" fontId="16" fillId="0" borderId="2" xfId="0" applyFont="1" applyBorder="1"/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center"/>
    </xf>
    <xf numFmtId="0" fontId="15" fillId="0" borderId="1" xfId="0" applyFont="1" applyBorder="1" applyAlignment="1"/>
    <xf numFmtId="0" fontId="19" fillId="0" borderId="0" xfId="0" applyFont="1"/>
    <xf numFmtId="0" fontId="16" fillId="0" borderId="2" xfId="0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2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2" xfId="0" applyNumberFormat="1" applyFont="1" applyBorder="1" applyAlignment="1">
      <alignment horizontal="center" vertical="center" textRotation="90"/>
    </xf>
    <xf numFmtId="49" fontId="16" fillId="0" borderId="2" xfId="0" applyNumberFormat="1" applyFont="1" applyFill="1" applyBorder="1" applyAlignment="1">
      <alignment horizontal="justify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justify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justify" vertical="center" wrapText="1"/>
    </xf>
    <xf numFmtId="0" fontId="15" fillId="0" borderId="5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" fillId="2" borderId="0" xfId="0" applyFont="1" applyFill="1"/>
    <xf numFmtId="0" fontId="16" fillId="2" borderId="0" xfId="0" applyFont="1" applyFill="1"/>
    <xf numFmtId="0" fontId="16" fillId="2" borderId="1" xfId="0" applyFont="1" applyFill="1" applyBorder="1"/>
    <xf numFmtId="0" fontId="19" fillId="2" borderId="0" xfId="0" applyFont="1" applyFill="1"/>
    <xf numFmtId="1" fontId="16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textRotation="90"/>
    </xf>
    <xf numFmtId="164" fontId="10" fillId="2" borderId="2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top" wrapText="1"/>
    </xf>
    <xf numFmtId="0" fontId="23" fillId="0" borderId="0" xfId="0" applyFont="1"/>
    <xf numFmtId="0" fontId="16" fillId="2" borderId="3" xfId="0" applyFont="1" applyFill="1" applyBorder="1" applyAlignment="1">
      <alignment horizontal="justify" vertical="top" wrapText="1"/>
    </xf>
    <xf numFmtId="0" fontId="15" fillId="2" borderId="2" xfId="0" applyFont="1" applyFill="1" applyBorder="1" applyAlignment="1">
      <alignment vertical="center" wrapText="1"/>
    </xf>
    <xf numFmtId="0" fontId="0" fillId="3" borderId="0" xfId="0" applyFill="1"/>
    <xf numFmtId="164" fontId="8" fillId="0" borderId="2" xfId="0" applyNumberFormat="1" applyFont="1" applyFill="1" applyBorder="1" applyAlignment="1">
      <alignment horizontal="center" vertical="center"/>
    </xf>
    <xf numFmtId="164" fontId="24" fillId="2" borderId="0" xfId="0" applyNumberFormat="1" applyFont="1" applyFill="1"/>
    <xf numFmtId="0" fontId="16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justify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/>
    </xf>
    <xf numFmtId="164" fontId="27" fillId="2" borderId="0" xfId="0" applyNumberFormat="1" applyFont="1" applyFill="1"/>
    <xf numFmtId="0" fontId="28" fillId="2" borderId="0" xfId="0" applyFont="1" applyFill="1"/>
    <xf numFmtId="0" fontId="22" fillId="2" borderId="0" xfId="0" applyFont="1" applyFill="1"/>
    <xf numFmtId="0" fontId="29" fillId="2" borderId="0" xfId="0" applyFont="1" applyFill="1"/>
    <xf numFmtId="0" fontId="0" fillId="2" borderId="0" xfId="0" applyFill="1" applyAlignment="1">
      <alignment horizontal="center"/>
    </xf>
    <xf numFmtId="1" fontId="22" fillId="2" borderId="2" xfId="0" applyNumberFormat="1" applyFont="1" applyFill="1" applyBorder="1" applyAlignment="1">
      <alignment horizontal="center" vertical="center"/>
    </xf>
    <xf numFmtId="164" fontId="3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9" fillId="2" borderId="2" xfId="0" applyNumberFormat="1" applyFont="1" applyFill="1" applyBorder="1" applyAlignment="1">
      <alignment horizontal="center" vertical="center"/>
    </xf>
    <xf numFmtId="0" fontId="23" fillId="2" borderId="0" xfId="0" applyFont="1" applyFill="1"/>
    <xf numFmtId="164" fontId="22" fillId="2" borderId="2" xfId="0" applyNumberFormat="1" applyFont="1" applyFill="1" applyBorder="1" applyAlignment="1">
      <alignment horizontal="center" vertical="center"/>
    </xf>
    <xf numFmtId="164" fontId="30" fillId="2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24" fillId="2" borderId="0" xfId="0" applyFont="1" applyFill="1"/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75"/>
  <sheetViews>
    <sheetView view="pageBreakPreview" topLeftCell="H1" zoomScale="158" zoomScaleNormal="100" zoomScaleSheetLayoutView="158" workbookViewId="0">
      <selection activeCell="K6" sqref="K6"/>
    </sheetView>
  </sheetViews>
  <sheetFormatPr defaultRowHeight="15" x14ac:dyDescent="0.25"/>
  <cols>
    <col min="1" max="1" width="6" customWidth="1"/>
    <col min="2" max="2" width="5.5703125" customWidth="1"/>
    <col min="3" max="3" width="5" customWidth="1"/>
    <col min="4" max="4" width="5.7109375" customWidth="1"/>
    <col min="5" max="5" width="9.140625" hidden="1" customWidth="1"/>
    <col min="6" max="6" width="60.5703125" style="17" customWidth="1"/>
    <col min="7" max="7" width="48" style="17" customWidth="1"/>
    <col min="8" max="8" width="18.140625" customWidth="1"/>
    <col min="9" max="14" width="11.28515625" bestFit="1" customWidth="1"/>
    <col min="15" max="15" width="11.5703125" customWidth="1"/>
    <col min="16" max="16" width="11.85546875" customWidth="1"/>
    <col min="17" max="17" width="11.42578125" customWidth="1"/>
    <col min="18" max="19" width="10.7109375" customWidth="1"/>
    <col min="20" max="20" width="11.5703125" customWidth="1"/>
  </cols>
  <sheetData>
    <row r="1" spans="1:20" ht="12.75" customHeight="1" x14ac:dyDescent="0.25">
      <c r="F1"/>
      <c r="G1"/>
      <c r="R1" s="143" t="s">
        <v>143</v>
      </c>
      <c r="S1" s="143"/>
      <c r="T1" s="143"/>
    </row>
    <row r="2" spans="1:20" x14ac:dyDescent="0.25">
      <c r="F2"/>
      <c r="G2"/>
      <c r="R2" s="143" t="s">
        <v>123</v>
      </c>
      <c r="S2" s="143"/>
      <c r="T2" s="143"/>
    </row>
    <row r="3" spans="1:20" x14ac:dyDescent="0.25">
      <c r="F3"/>
      <c r="G3"/>
      <c r="R3" s="143" t="s">
        <v>62</v>
      </c>
      <c r="S3" s="143"/>
      <c r="T3" s="143"/>
    </row>
    <row r="4" spans="1:20" x14ac:dyDescent="0.25">
      <c r="F4"/>
      <c r="G4"/>
      <c r="R4" s="144" t="s">
        <v>154</v>
      </c>
      <c r="S4" s="144"/>
      <c r="T4" s="144"/>
    </row>
    <row r="5" spans="1:20" x14ac:dyDescent="0.25">
      <c r="F5"/>
      <c r="G5"/>
      <c r="R5" s="83"/>
      <c r="S5" s="83"/>
      <c r="T5" s="83"/>
    </row>
    <row r="6" spans="1:20" x14ac:dyDescent="0.25">
      <c r="F6"/>
      <c r="G6"/>
      <c r="R6" s="83"/>
      <c r="S6" s="83"/>
      <c r="T6" s="83"/>
    </row>
    <row r="7" spans="1:20" x14ac:dyDescent="0.25">
      <c r="R7" s="143" t="s">
        <v>141</v>
      </c>
      <c r="S7" s="143"/>
      <c r="T7" s="143"/>
    </row>
    <row r="8" spans="1:20" x14ac:dyDescent="0.25">
      <c r="R8" s="143" t="s">
        <v>61</v>
      </c>
      <c r="S8" s="143"/>
      <c r="T8" s="143"/>
    </row>
    <row r="9" spans="1:20" x14ac:dyDescent="0.25">
      <c r="R9" s="143" t="s">
        <v>62</v>
      </c>
      <c r="S9" s="143"/>
      <c r="T9" s="143"/>
    </row>
    <row r="10" spans="1:20" x14ac:dyDescent="0.25">
      <c r="R10" s="143" t="s">
        <v>63</v>
      </c>
      <c r="S10" s="143"/>
      <c r="T10" s="143"/>
    </row>
    <row r="11" spans="1:20" s="1" customFormat="1" x14ac:dyDescent="0.25">
      <c r="F11" s="18"/>
      <c r="G11" s="18"/>
      <c r="R11" s="143"/>
      <c r="S11" s="143"/>
      <c r="T11" s="143"/>
    </row>
    <row r="12" spans="1:20" s="1" customFormat="1" x14ac:dyDescent="0.25">
      <c r="F12" s="18"/>
      <c r="G12" s="18"/>
      <c r="R12" s="143" t="s">
        <v>64</v>
      </c>
      <c r="S12" s="143"/>
      <c r="T12" s="143"/>
    </row>
    <row r="13" spans="1:20" s="1" customFormat="1" ht="62.25" customHeight="1" x14ac:dyDescent="0.25">
      <c r="A13" s="158" t="s">
        <v>138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</row>
    <row r="14" spans="1:20" s="1" customFormat="1" x14ac:dyDescent="0.25">
      <c r="F14" s="19"/>
      <c r="G14" s="24"/>
      <c r="H14" s="3"/>
    </row>
    <row r="15" spans="1:20" s="1" customFormat="1" ht="17.25" x14ac:dyDescent="0.3">
      <c r="A15" s="146" t="s">
        <v>0</v>
      </c>
      <c r="B15" s="146"/>
      <c r="C15" s="146"/>
      <c r="D15" s="146"/>
      <c r="E15" s="146"/>
      <c r="F15" s="146"/>
      <c r="G15" s="147" t="s">
        <v>139</v>
      </c>
      <c r="H15" s="148"/>
      <c r="I15" s="148"/>
      <c r="J15" s="148"/>
      <c r="K15" s="148"/>
      <c r="L15" s="148"/>
      <c r="M15" s="148"/>
      <c r="N15" s="148"/>
      <c r="O15" s="42"/>
      <c r="P15" s="42"/>
      <c r="Q15" s="42"/>
      <c r="R15" s="42"/>
      <c r="S15" s="42"/>
      <c r="T15" s="42"/>
    </row>
    <row r="16" spans="1:20" s="1" customFormat="1" ht="16.5" x14ac:dyDescent="0.25">
      <c r="A16" s="42"/>
      <c r="B16" s="42"/>
      <c r="C16" s="42"/>
      <c r="D16" s="42"/>
      <c r="E16" s="42"/>
      <c r="F16" s="43"/>
      <c r="G16" s="44"/>
      <c r="H16" s="44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 s="1" customFormat="1" ht="16.5" customHeight="1" x14ac:dyDescent="0.25">
      <c r="A17" s="146" t="s">
        <v>1</v>
      </c>
      <c r="B17" s="146"/>
      <c r="C17" s="146"/>
      <c r="D17" s="146"/>
      <c r="E17" s="146"/>
      <c r="F17" s="146"/>
      <c r="G17" s="45" t="s">
        <v>2</v>
      </c>
      <c r="H17" s="45"/>
      <c r="I17" s="49"/>
      <c r="J17" s="49"/>
      <c r="K17" s="49"/>
      <c r="L17" s="49"/>
      <c r="M17" s="49"/>
      <c r="N17" s="49"/>
      <c r="O17" s="49"/>
      <c r="P17" s="49"/>
      <c r="Q17" s="49"/>
      <c r="R17" s="42"/>
      <c r="S17" s="42"/>
      <c r="T17" s="42"/>
    </row>
    <row r="18" spans="1:20" ht="17.25" x14ac:dyDescent="0.3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s="4" customFormat="1" ht="60" customHeight="1" x14ac:dyDescent="0.25">
      <c r="A19" s="149" t="s">
        <v>3</v>
      </c>
      <c r="B19" s="150"/>
      <c r="C19" s="150"/>
      <c r="D19" s="150"/>
      <c r="E19" s="151"/>
      <c r="F19" s="145" t="s">
        <v>4</v>
      </c>
      <c r="G19" s="145" t="s">
        <v>5</v>
      </c>
      <c r="H19" s="155" t="s">
        <v>67</v>
      </c>
      <c r="I19" s="145" t="s">
        <v>59</v>
      </c>
      <c r="J19" s="145"/>
      <c r="K19" s="145"/>
      <c r="L19" s="145"/>
      <c r="M19" s="145"/>
      <c r="N19" s="145"/>
      <c r="O19" s="149" t="s">
        <v>121</v>
      </c>
      <c r="P19" s="150"/>
      <c r="Q19" s="150"/>
      <c r="R19" s="150"/>
      <c r="S19" s="150"/>
      <c r="T19" s="151"/>
    </row>
    <row r="20" spans="1:20" s="4" customFormat="1" ht="33" x14ac:dyDescent="0.25">
      <c r="A20" s="52" t="s">
        <v>6</v>
      </c>
      <c r="B20" s="52" t="s">
        <v>7</v>
      </c>
      <c r="C20" s="52" t="s">
        <v>8</v>
      </c>
      <c r="D20" s="145" t="s">
        <v>9</v>
      </c>
      <c r="E20" s="145"/>
      <c r="F20" s="145"/>
      <c r="G20" s="145"/>
      <c r="H20" s="156"/>
      <c r="I20" s="48">
        <v>2013</v>
      </c>
      <c r="J20" s="48">
        <v>2014</v>
      </c>
      <c r="K20" s="48">
        <v>2015</v>
      </c>
      <c r="L20" s="48">
        <v>2016</v>
      </c>
      <c r="M20" s="48">
        <v>2017</v>
      </c>
      <c r="N20" s="48">
        <v>2018</v>
      </c>
      <c r="O20" s="48">
        <v>2013</v>
      </c>
      <c r="P20" s="48">
        <v>2014</v>
      </c>
      <c r="Q20" s="48">
        <v>2015</v>
      </c>
      <c r="R20" s="48">
        <v>2016</v>
      </c>
      <c r="S20" s="48">
        <v>2017</v>
      </c>
      <c r="T20" s="48">
        <v>2018</v>
      </c>
    </row>
    <row r="21" spans="1:20" s="4" customFormat="1" ht="47.25" hidden="1" customHeight="1" x14ac:dyDescent="0.25">
      <c r="A21" s="6">
        <v>16</v>
      </c>
      <c r="B21" s="6"/>
      <c r="C21" s="6"/>
      <c r="D21" s="6"/>
      <c r="E21" s="6"/>
      <c r="F21" s="20" t="s">
        <v>10</v>
      </c>
      <c r="G21" s="23"/>
      <c r="H21" s="16"/>
      <c r="I21" s="13" t="e">
        <f>I23+I59+I63+I65+I61+#REF!</f>
        <v>#REF!</v>
      </c>
      <c r="J21" s="13" t="e">
        <f>J23+J59+J63+J65+J61+#REF!</f>
        <v>#REF!</v>
      </c>
      <c r="K21" s="13" t="e">
        <f>K23+K59+K63+K65+K61+#REF!</f>
        <v>#REF!</v>
      </c>
      <c r="L21" s="13" t="e">
        <f>L23+L59+L63+L65+L61+#REF!</f>
        <v>#REF!</v>
      </c>
      <c r="M21" s="13" t="e">
        <f>M23+M59+M63+M65+M61+#REF!</f>
        <v>#REF!</v>
      </c>
      <c r="N21" s="13" t="e">
        <f>N23+N59+N63+N65+N61+#REF!</f>
        <v>#REF!</v>
      </c>
      <c r="O21" s="13" t="e">
        <f>O23+O59+O63+O65+O61+#REF!</f>
        <v>#REF!</v>
      </c>
      <c r="P21" s="13" t="e">
        <f>P23+P59+P63+P65+P61+#REF!</f>
        <v>#REF!</v>
      </c>
      <c r="Q21" s="13" t="e">
        <f>Q23+Q59+Q63+Q65+Q61+#REF!</f>
        <v>#REF!</v>
      </c>
      <c r="R21" s="13" t="e">
        <f>R23+R59+R63+R65+R61+#REF!</f>
        <v>#REF!</v>
      </c>
      <c r="S21" s="13" t="e">
        <f>S23+S59+S63+S65+S61+#REF!</f>
        <v>#REF!</v>
      </c>
      <c r="T21" s="13" t="e">
        <f>T23+T59+T63+T65+T61+#REF!</f>
        <v>#REF!</v>
      </c>
    </row>
    <row r="22" spans="1:20" s="4" customFormat="1" ht="55.5" hidden="1" customHeight="1" x14ac:dyDescent="0.25">
      <c r="A22" s="6">
        <v>16</v>
      </c>
      <c r="B22" s="6">
        <v>1</v>
      </c>
      <c r="C22" s="6"/>
      <c r="D22" s="6"/>
      <c r="E22" s="6"/>
      <c r="F22" s="21" t="s">
        <v>11</v>
      </c>
      <c r="G22" s="23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s="9" customFormat="1" ht="45.75" customHeight="1" x14ac:dyDescent="0.25">
      <c r="A23" s="53">
        <v>16</v>
      </c>
      <c r="B23" s="53" t="s">
        <v>12</v>
      </c>
      <c r="C23" s="53" t="s">
        <v>13</v>
      </c>
      <c r="D23" s="154"/>
      <c r="E23" s="154"/>
      <c r="F23" s="27" t="s">
        <v>14</v>
      </c>
      <c r="G23" s="28"/>
      <c r="H23" s="28"/>
      <c r="I23" s="54"/>
      <c r="J23" s="54"/>
      <c r="K23" s="54"/>
      <c r="L23" s="54"/>
      <c r="M23" s="54"/>
      <c r="N23" s="54"/>
      <c r="O23" s="54">
        <f>O24+O49+O51</f>
        <v>63465.500000000007</v>
      </c>
      <c r="P23" s="54">
        <f>P24+P49</f>
        <v>70770.5</v>
      </c>
      <c r="Q23" s="54">
        <f>Q24+Q49</f>
        <v>54817.899999999987</v>
      </c>
      <c r="R23" s="54">
        <f>R24+R49</f>
        <v>51338.429999999993</v>
      </c>
      <c r="S23" s="54">
        <f>S24+S49</f>
        <v>49906.400000000016</v>
      </c>
      <c r="T23" s="54">
        <f>T24+T49</f>
        <v>48272.799999999996</v>
      </c>
    </row>
    <row r="24" spans="1:20" ht="73.5" customHeight="1" x14ac:dyDescent="0.25">
      <c r="A24" s="55">
        <v>16</v>
      </c>
      <c r="B24" s="55" t="s">
        <v>12</v>
      </c>
      <c r="C24" s="55" t="s">
        <v>13</v>
      </c>
      <c r="D24" s="153" t="s">
        <v>15</v>
      </c>
      <c r="E24" s="153"/>
      <c r="F24" s="29" t="s">
        <v>16</v>
      </c>
      <c r="G24" s="29"/>
      <c r="H24" s="29"/>
      <c r="I24" s="56"/>
      <c r="J24" s="56"/>
      <c r="K24" s="56"/>
      <c r="L24" s="56"/>
      <c r="M24" s="56"/>
      <c r="N24" s="56"/>
      <c r="O24" s="56">
        <f>O25+O26+O27+O28+O29+O30+O31+O33+O34+O35+O38+O39+O40+O41+O43+O44+O45+O46+O47+O48+O42</f>
        <v>61671.400000000009</v>
      </c>
      <c r="P24" s="56">
        <f t="shared" ref="P24:T24" si="0">P25+P26+P27+P28+P29+P30+P31+P33+P34+P35+P38+P39+P40+P41+P43+P44+P45+P46+P47+P48+P42</f>
        <v>68439.199999999997</v>
      </c>
      <c r="Q24" s="56">
        <f t="shared" si="0"/>
        <v>54406.299999999988</v>
      </c>
      <c r="R24" s="56">
        <f t="shared" si="0"/>
        <v>49905.999999999993</v>
      </c>
      <c r="S24" s="56">
        <f t="shared" si="0"/>
        <v>49761.900000000016</v>
      </c>
      <c r="T24" s="56">
        <f t="shared" si="0"/>
        <v>47860.999999999993</v>
      </c>
    </row>
    <row r="25" spans="1:20" ht="54.75" customHeight="1" x14ac:dyDescent="0.25">
      <c r="A25" s="55"/>
      <c r="B25" s="55"/>
      <c r="C25" s="55"/>
      <c r="D25" s="55"/>
      <c r="E25" s="55"/>
      <c r="F25" s="29" t="s">
        <v>66</v>
      </c>
      <c r="G25" s="30"/>
      <c r="H25" s="30" t="s">
        <v>68</v>
      </c>
      <c r="I25" s="48">
        <v>27</v>
      </c>
      <c r="J25" s="48">
        <v>21</v>
      </c>
      <c r="K25" s="48">
        <v>21</v>
      </c>
      <c r="L25" s="48">
        <v>21</v>
      </c>
      <c r="M25" s="48">
        <v>21</v>
      </c>
      <c r="N25" s="48">
        <v>21</v>
      </c>
      <c r="O25" s="57">
        <v>37238.6</v>
      </c>
      <c r="P25" s="57">
        <v>32249</v>
      </c>
      <c r="Q25" s="57">
        <v>35434.199999999997</v>
      </c>
      <c r="R25" s="57">
        <v>24217.599999999999</v>
      </c>
      <c r="S25" s="57">
        <v>30456.400000000001</v>
      </c>
      <c r="T25" s="57">
        <v>25067.599999999999</v>
      </c>
    </row>
    <row r="26" spans="1:20" ht="62.25" customHeight="1" x14ac:dyDescent="0.25">
      <c r="A26" s="55"/>
      <c r="B26" s="55"/>
      <c r="C26" s="55"/>
      <c r="D26" s="55"/>
      <c r="E26" s="55"/>
      <c r="F26" s="29" t="s">
        <v>70</v>
      </c>
      <c r="G26" s="30" t="s">
        <v>68</v>
      </c>
      <c r="H26" s="30" t="s">
        <v>68</v>
      </c>
      <c r="I26" s="48">
        <v>63</v>
      </c>
      <c r="J26" s="48">
        <v>31</v>
      </c>
      <c r="K26" s="48">
        <v>22</v>
      </c>
      <c r="L26" s="48">
        <v>22</v>
      </c>
      <c r="M26" s="48">
        <v>22</v>
      </c>
      <c r="N26" s="48">
        <v>22</v>
      </c>
      <c r="O26" s="57">
        <v>97</v>
      </c>
      <c r="P26" s="57">
        <v>293.7</v>
      </c>
      <c r="Q26" s="57">
        <v>207.7</v>
      </c>
      <c r="R26" s="57">
        <v>444.2</v>
      </c>
      <c r="S26" s="57">
        <v>415.8</v>
      </c>
      <c r="T26" s="57">
        <v>410.3</v>
      </c>
    </row>
    <row r="27" spans="1:20" ht="49.5" x14ac:dyDescent="0.25">
      <c r="A27" s="55"/>
      <c r="B27" s="55"/>
      <c r="C27" s="55"/>
      <c r="D27" s="153"/>
      <c r="E27" s="153"/>
      <c r="F27" s="29" t="s">
        <v>69</v>
      </c>
      <c r="G27" s="29" t="s">
        <v>71</v>
      </c>
      <c r="H27" s="29" t="s">
        <v>71</v>
      </c>
      <c r="I27" s="57">
        <v>9.34</v>
      </c>
      <c r="J27" s="57">
        <v>14.7</v>
      </c>
      <c r="K27" s="57">
        <v>15.2</v>
      </c>
      <c r="L27" s="57">
        <v>8.1999999999999993</v>
      </c>
      <c r="M27" s="57">
        <v>6.7</v>
      </c>
      <c r="N27" s="57">
        <v>12</v>
      </c>
      <c r="O27" s="57">
        <v>405.3</v>
      </c>
      <c r="P27" s="57">
        <v>468</v>
      </c>
      <c r="Q27" s="57">
        <v>483.9</v>
      </c>
      <c r="R27" s="57">
        <v>398.2</v>
      </c>
      <c r="S27" s="57">
        <v>276.5</v>
      </c>
      <c r="T27" s="57">
        <v>628</v>
      </c>
    </row>
    <row r="28" spans="1:20" ht="49.5" x14ac:dyDescent="0.25">
      <c r="A28" s="55"/>
      <c r="B28" s="55"/>
      <c r="C28" s="55"/>
      <c r="D28" s="55"/>
      <c r="E28" s="55"/>
      <c r="F28" s="29" t="s">
        <v>72</v>
      </c>
      <c r="G28" s="29" t="s">
        <v>71</v>
      </c>
      <c r="H28" s="29" t="s">
        <v>71</v>
      </c>
      <c r="I28" s="52">
        <v>903</v>
      </c>
      <c r="J28" s="52">
        <v>453.4</v>
      </c>
      <c r="K28" s="52">
        <v>712.4</v>
      </c>
      <c r="L28" s="52">
        <v>468.7</v>
      </c>
      <c r="M28" s="52">
        <v>444.7</v>
      </c>
      <c r="N28" s="52">
        <v>475.8</v>
      </c>
      <c r="O28" s="52">
        <v>1130</v>
      </c>
      <c r="P28" s="52">
        <v>589</v>
      </c>
      <c r="Q28" s="52">
        <v>926.1</v>
      </c>
      <c r="R28" s="52">
        <v>912.1</v>
      </c>
      <c r="S28" s="52">
        <v>703.9</v>
      </c>
      <c r="T28" s="52">
        <v>1006.3</v>
      </c>
    </row>
    <row r="29" spans="1:20" ht="78.75" customHeight="1" x14ac:dyDescent="0.25">
      <c r="A29" s="55"/>
      <c r="B29" s="55"/>
      <c r="C29" s="55"/>
      <c r="D29" s="153"/>
      <c r="E29" s="153"/>
      <c r="F29" s="30" t="s">
        <v>73</v>
      </c>
      <c r="G29" s="52" t="s">
        <v>71</v>
      </c>
      <c r="H29" s="52" t="s">
        <v>71</v>
      </c>
      <c r="I29" s="52">
        <v>2.1</v>
      </c>
      <c r="J29" s="52">
        <v>5.5</v>
      </c>
      <c r="K29" s="52">
        <v>5.5</v>
      </c>
      <c r="L29" s="52">
        <v>5.5</v>
      </c>
      <c r="M29" s="52">
        <v>6.37</v>
      </c>
      <c r="N29" s="52">
        <v>6.87</v>
      </c>
      <c r="O29" s="52">
        <v>156</v>
      </c>
      <c r="P29" s="52">
        <v>410.9</v>
      </c>
      <c r="Q29" s="52">
        <v>410.9</v>
      </c>
      <c r="R29" s="52">
        <v>383.5</v>
      </c>
      <c r="S29" s="52">
        <v>415.3</v>
      </c>
      <c r="T29" s="52">
        <v>521.6</v>
      </c>
    </row>
    <row r="30" spans="1:20" ht="49.5" x14ac:dyDescent="0.25">
      <c r="A30" s="55"/>
      <c r="B30" s="55"/>
      <c r="C30" s="55"/>
      <c r="D30" s="153"/>
      <c r="E30" s="153"/>
      <c r="F30" s="30" t="s">
        <v>74</v>
      </c>
      <c r="G30" s="52" t="s">
        <v>71</v>
      </c>
      <c r="H30" s="52" t="s">
        <v>71</v>
      </c>
      <c r="I30" s="57">
        <v>2285</v>
      </c>
      <c r="J30" s="57">
        <v>1867.8</v>
      </c>
      <c r="K30" s="57">
        <v>1903.6</v>
      </c>
      <c r="L30" s="57">
        <v>2046.9</v>
      </c>
      <c r="M30" s="57">
        <v>2036.9</v>
      </c>
      <c r="N30" s="57">
        <v>2249.1</v>
      </c>
      <c r="O30" s="57">
        <v>567</v>
      </c>
      <c r="P30" s="57">
        <v>466.9</v>
      </c>
      <c r="Q30" s="57">
        <v>476</v>
      </c>
      <c r="R30" s="57">
        <v>1381.7</v>
      </c>
      <c r="S30" s="57">
        <v>1137.8</v>
      </c>
      <c r="T30" s="57">
        <v>1603.6</v>
      </c>
    </row>
    <row r="31" spans="1:20" ht="49.5" x14ac:dyDescent="0.25">
      <c r="A31" s="55"/>
      <c r="B31" s="55"/>
      <c r="C31" s="55"/>
      <c r="D31" s="153"/>
      <c r="E31" s="153"/>
      <c r="F31" s="30" t="s">
        <v>75</v>
      </c>
      <c r="G31" s="52" t="s">
        <v>71</v>
      </c>
      <c r="H31" s="52" t="s">
        <v>71</v>
      </c>
      <c r="I31" s="52">
        <v>0.38</v>
      </c>
      <c r="J31" s="52">
        <v>3</v>
      </c>
      <c r="K31" s="52">
        <v>3</v>
      </c>
      <c r="L31" s="52">
        <v>3</v>
      </c>
      <c r="M31" s="52">
        <v>3</v>
      </c>
      <c r="N31" s="52">
        <v>3</v>
      </c>
      <c r="O31" s="52">
        <v>5</v>
      </c>
      <c r="P31" s="52">
        <v>15.3</v>
      </c>
      <c r="Q31" s="52">
        <v>15.1</v>
      </c>
      <c r="R31" s="52">
        <v>16.5</v>
      </c>
      <c r="S31" s="52">
        <v>42.8</v>
      </c>
      <c r="T31" s="52">
        <v>18.600000000000001</v>
      </c>
    </row>
    <row r="32" spans="1:20" ht="0.75" hidden="1" customHeight="1" x14ac:dyDescent="0.25">
      <c r="A32" s="55"/>
      <c r="B32" s="55"/>
      <c r="C32" s="55"/>
      <c r="D32" s="153"/>
      <c r="E32" s="153"/>
      <c r="F32" s="30" t="s">
        <v>75</v>
      </c>
      <c r="G32" s="52" t="s">
        <v>71</v>
      </c>
      <c r="H32" s="52" t="s">
        <v>71</v>
      </c>
      <c r="I32" s="52">
        <v>0.38</v>
      </c>
      <c r="J32" s="52">
        <v>3</v>
      </c>
      <c r="K32" s="52">
        <v>3</v>
      </c>
      <c r="L32" s="52">
        <v>3</v>
      </c>
      <c r="M32" s="52">
        <v>3</v>
      </c>
      <c r="N32" s="52">
        <v>3</v>
      </c>
      <c r="O32" s="52">
        <v>5</v>
      </c>
      <c r="P32" s="52">
        <v>15.3</v>
      </c>
      <c r="Q32" s="52">
        <v>15.1</v>
      </c>
      <c r="R32" s="52">
        <v>16.5</v>
      </c>
      <c r="S32" s="52">
        <v>42.8</v>
      </c>
      <c r="T32" s="52">
        <v>18.600000000000001</v>
      </c>
    </row>
    <row r="33" spans="1:20" ht="49.5" x14ac:dyDescent="0.25">
      <c r="A33" s="55"/>
      <c r="B33" s="55"/>
      <c r="C33" s="55"/>
      <c r="D33" s="153"/>
      <c r="E33" s="153"/>
      <c r="F33" s="30" t="s">
        <v>76</v>
      </c>
      <c r="G33" s="29" t="s">
        <v>77</v>
      </c>
      <c r="H33" s="29" t="s">
        <v>77</v>
      </c>
      <c r="I33" s="52">
        <v>57.85</v>
      </c>
      <c r="J33" s="52">
        <v>129</v>
      </c>
      <c r="K33" s="52">
        <v>129</v>
      </c>
      <c r="L33" s="52">
        <v>90.2</v>
      </c>
      <c r="M33" s="52">
        <v>90.2</v>
      </c>
      <c r="N33" s="52">
        <v>90.2</v>
      </c>
      <c r="O33" s="52">
        <v>200</v>
      </c>
      <c r="P33" s="52">
        <v>454.7</v>
      </c>
      <c r="Q33" s="52">
        <v>454.7</v>
      </c>
      <c r="R33" s="52">
        <v>382.5</v>
      </c>
      <c r="S33" s="52">
        <v>322.39999999999998</v>
      </c>
      <c r="T33" s="52">
        <v>425.4</v>
      </c>
    </row>
    <row r="34" spans="1:20" ht="49.5" x14ac:dyDescent="0.25">
      <c r="A34" s="55"/>
      <c r="B34" s="55"/>
      <c r="C34" s="55"/>
      <c r="D34" s="153"/>
      <c r="E34" s="153"/>
      <c r="F34" s="30" t="s">
        <v>78</v>
      </c>
      <c r="G34" s="29" t="s">
        <v>68</v>
      </c>
      <c r="H34" s="29" t="s">
        <v>68</v>
      </c>
      <c r="I34" s="52">
        <v>972</v>
      </c>
      <c r="J34" s="52">
        <v>1297</v>
      </c>
      <c r="K34" s="52">
        <v>1297</v>
      </c>
      <c r="L34" s="58">
        <v>1322</v>
      </c>
      <c r="M34" s="58">
        <v>1360</v>
      </c>
      <c r="N34" s="58">
        <v>1442</v>
      </c>
      <c r="O34" s="52">
        <v>2374.3000000000002</v>
      </c>
      <c r="P34" s="52">
        <v>3002.6</v>
      </c>
      <c r="Q34" s="52">
        <v>3002.6</v>
      </c>
      <c r="R34" s="52">
        <v>2994.8</v>
      </c>
      <c r="S34" s="52">
        <v>2813.6</v>
      </c>
      <c r="T34" s="52">
        <v>1708.8</v>
      </c>
    </row>
    <row r="35" spans="1:20" ht="17.25" x14ac:dyDescent="0.25">
      <c r="A35" s="153"/>
      <c r="B35" s="153"/>
      <c r="C35" s="153"/>
      <c r="D35" s="153"/>
      <c r="E35" s="153"/>
      <c r="F35" s="152" t="s">
        <v>79</v>
      </c>
      <c r="G35" s="30"/>
      <c r="H35" s="30"/>
      <c r="I35" s="58"/>
      <c r="J35" s="58"/>
      <c r="K35" s="58"/>
      <c r="L35" s="58"/>
      <c r="M35" s="58"/>
      <c r="N35" s="58"/>
      <c r="O35" s="52">
        <v>432</v>
      </c>
      <c r="P35" s="52">
        <v>400.5</v>
      </c>
      <c r="Q35" s="52">
        <v>356.7</v>
      </c>
      <c r="R35" s="52">
        <v>403.2</v>
      </c>
      <c r="S35" s="52">
        <v>426.4</v>
      </c>
      <c r="T35" s="52">
        <v>31.4</v>
      </c>
    </row>
    <row r="36" spans="1:20" ht="16.5" x14ac:dyDescent="0.25">
      <c r="A36" s="153"/>
      <c r="B36" s="153"/>
      <c r="C36" s="153"/>
      <c r="D36" s="153"/>
      <c r="E36" s="153"/>
      <c r="F36" s="152"/>
      <c r="G36" s="29" t="s">
        <v>68</v>
      </c>
      <c r="H36" s="29" t="s">
        <v>68</v>
      </c>
      <c r="I36" s="57">
        <v>10120</v>
      </c>
      <c r="J36" s="57">
        <v>10120</v>
      </c>
      <c r="K36" s="57">
        <v>10120</v>
      </c>
      <c r="L36" s="57">
        <v>10120</v>
      </c>
      <c r="M36" s="57">
        <v>10120</v>
      </c>
      <c r="N36" s="57">
        <v>10120</v>
      </c>
      <c r="O36" s="57">
        <v>30</v>
      </c>
      <c r="P36" s="57">
        <v>31</v>
      </c>
      <c r="Q36" s="57">
        <v>28</v>
      </c>
      <c r="R36" s="57">
        <v>35.799999999999997</v>
      </c>
      <c r="S36" s="57">
        <v>36</v>
      </c>
      <c r="T36" s="57">
        <v>31.4</v>
      </c>
    </row>
    <row r="37" spans="1:20" ht="16.5" x14ac:dyDescent="0.25">
      <c r="A37" s="153"/>
      <c r="B37" s="153"/>
      <c r="C37" s="153"/>
      <c r="D37" s="153"/>
      <c r="E37" s="153"/>
      <c r="F37" s="152"/>
      <c r="G37" s="29" t="s">
        <v>68</v>
      </c>
      <c r="H37" s="29" t="s">
        <v>68</v>
      </c>
      <c r="I37" s="57">
        <v>1944</v>
      </c>
      <c r="J37" s="57">
        <v>1944</v>
      </c>
      <c r="K37" s="57">
        <v>1944</v>
      </c>
      <c r="L37" s="57">
        <v>1944</v>
      </c>
      <c r="M37" s="57">
        <v>1944</v>
      </c>
      <c r="N37" s="57"/>
      <c r="O37" s="57">
        <v>402</v>
      </c>
      <c r="P37" s="57">
        <v>369.5</v>
      </c>
      <c r="Q37" s="57">
        <v>328.7</v>
      </c>
      <c r="R37" s="57">
        <v>367.4</v>
      </c>
      <c r="S37" s="57">
        <v>390.4</v>
      </c>
      <c r="T37" s="57"/>
    </row>
    <row r="38" spans="1:20" ht="47.25" customHeight="1" x14ac:dyDescent="0.25">
      <c r="A38" s="55"/>
      <c r="B38" s="55"/>
      <c r="C38" s="55"/>
      <c r="D38" s="55"/>
      <c r="E38" s="55"/>
      <c r="F38" s="59" t="s">
        <v>80</v>
      </c>
      <c r="G38" s="29" t="s">
        <v>68</v>
      </c>
      <c r="H38" s="29" t="s">
        <v>68</v>
      </c>
      <c r="I38" s="57">
        <v>263</v>
      </c>
      <c r="J38" s="57">
        <v>263</v>
      </c>
      <c r="K38" s="57">
        <v>263</v>
      </c>
      <c r="L38" s="57">
        <v>263</v>
      </c>
      <c r="M38" s="57">
        <v>263</v>
      </c>
      <c r="N38" s="57">
        <v>264</v>
      </c>
      <c r="O38" s="57">
        <v>259</v>
      </c>
      <c r="P38" s="57">
        <v>248</v>
      </c>
      <c r="Q38" s="57">
        <v>151</v>
      </c>
      <c r="R38" s="57">
        <v>244.6</v>
      </c>
      <c r="S38" s="57">
        <v>317.8</v>
      </c>
      <c r="T38" s="57">
        <v>319.39999999999998</v>
      </c>
    </row>
    <row r="39" spans="1:20" ht="55.5" customHeight="1" x14ac:dyDescent="0.25">
      <c r="A39" s="55"/>
      <c r="B39" s="55"/>
      <c r="C39" s="55"/>
      <c r="D39" s="153"/>
      <c r="E39" s="153"/>
      <c r="F39" s="30" t="s">
        <v>16</v>
      </c>
      <c r="G39" s="29" t="s">
        <v>77</v>
      </c>
      <c r="H39" s="29" t="s">
        <v>77</v>
      </c>
      <c r="I39" s="57"/>
      <c r="J39" s="57">
        <v>149.6</v>
      </c>
      <c r="K39" s="57">
        <v>15.01</v>
      </c>
      <c r="L39" s="57">
        <v>10.25</v>
      </c>
      <c r="M39" s="57"/>
      <c r="N39" s="57"/>
      <c r="O39" s="57"/>
      <c r="P39" s="57">
        <v>13422.1</v>
      </c>
      <c r="Q39" s="57">
        <v>1411.5</v>
      </c>
      <c r="R39" s="57">
        <v>459.5</v>
      </c>
      <c r="S39" s="57"/>
      <c r="T39" s="57"/>
    </row>
    <row r="40" spans="1:20" ht="55.5" customHeight="1" x14ac:dyDescent="0.25">
      <c r="A40" s="55"/>
      <c r="B40" s="55"/>
      <c r="C40" s="55"/>
      <c r="D40" s="55"/>
      <c r="E40" s="55"/>
      <c r="F40" s="30" t="s">
        <v>81</v>
      </c>
      <c r="G40" s="29" t="s">
        <v>77</v>
      </c>
      <c r="H40" s="29" t="s">
        <v>77</v>
      </c>
      <c r="I40" s="60">
        <v>2030019</v>
      </c>
      <c r="J40" s="60">
        <v>2030019</v>
      </c>
      <c r="K40" s="60">
        <v>2030019</v>
      </c>
      <c r="L40" s="60">
        <v>2030019</v>
      </c>
      <c r="M40" s="60">
        <v>2030019</v>
      </c>
      <c r="N40" s="60">
        <v>2030019</v>
      </c>
      <c r="O40" s="57">
        <v>17461.2</v>
      </c>
      <c r="P40" s="57">
        <v>15439</v>
      </c>
      <c r="Q40" s="57">
        <v>10061.799999999999</v>
      </c>
      <c r="R40" s="57">
        <v>13546.5</v>
      </c>
      <c r="S40" s="57">
        <v>8211.4</v>
      </c>
      <c r="T40" s="57">
        <v>11092.7</v>
      </c>
    </row>
    <row r="41" spans="1:20" ht="52.5" customHeight="1" x14ac:dyDescent="0.25">
      <c r="A41" s="157"/>
      <c r="B41" s="157"/>
      <c r="C41" s="157"/>
      <c r="D41" s="157"/>
      <c r="E41" s="61">
        <v>3</v>
      </c>
      <c r="F41" s="30" t="s">
        <v>82</v>
      </c>
      <c r="G41" s="29" t="s">
        <v>68</v>
      </c>
      <c r="H41" s="29" t="s">
        <v>68</v>
      </c>
      <c r="I41" s="62"/>
      <c r="J41" s="62"/>
      <c r="K41" s="62"/>
      <c r="L41" s="62">
        <v>24</v>
      </c>
      <c r="M41" s="62">
        <v>24</v>
      </c>
      <c r="N41" s="62">
        <v>16</v>
      </c>
      <c r="O41" s="62"/>
      <c r="P41" s="62"/>
      <c r="Q41" s="62"/>
      <c r="R41" s="62">
        <v>4121.1000000000004</v>
      </c>
      <c r="S41" s="62">
        <v>4221.8</v>
      </c>
      <c r="T41" s="62">
        <v>4059.6</v>
      </c>
    </row>
    <row r="42" spans="1:20" ht="60.75" customHeight="1" x14ac:dyDescent="0.25">
      <c r="A42" s="157"/>
      <c r="B42" s="157"/>
      <c r="C42" s="157"/>
      <c r="D42" s="157"/>
      <c r="E42" s="61">
        <v>3</v>
      </c>
      <c r="F42" s="30" t="s">
        <v>83</v>
      </c>
      <c r="G42" s="29" t="s">
        <v>68</v>
      </c>
      <c r="H42" s="29" t="s">
        <v>68</v>
      </c>
      <c r="I42" s="57"/>
      <c r="J42" s="57"/>
      <c r="K42" s="57"/>
      <c r="L42" s="57"/>
      <c r="M42" s="57"/>
      <c r="N42" s="57">
        <v>117</v>
      </c>
      <c r="O42" s="57"/>
      <c r="P42" s="57"/>
      <c r="Q42" s="57"/>
      <c r="R42" s="57"/>
      <c r="S42" s="57"/>
      <c r="T42" s="57">
        <v>967.7</v>
      </c>
    </row>
    <row r="43" spans="1:20" ht="76.5" customHeight="1" x14ac:dyDescent="0.25">
      <c r="A43" s="157"/>
      <c r="B43" s="157"/>
      <c r="C43" s="157"/>
      <c r="D43" s="157"/>
      <c r="E43" s="61"/>
      <c r="F43" s="30" t="s">
        <v>90</v>
      </c>
      <c r="G43" s="29" t="s">
        <v>91</v>
      </c>
      <c r="H43" s="29" t="s">
        <v>71</v>
      </c>
      <c r="I43" s="63">
        <v>1.65</v>
      </c>
      <c r="J43" s="62">
        <v>2.8</v>
      </c>
      <c r="K43" s="62">
        <v>2.8</v>
      </c>
      <c r="L43" s="62"/>
      <c r="M43" s="62"/>
      <c r="N43" s="62"/>
      <c r="O43" s="62">
        <v>63</v>
      </c>
      <c r="P43" s="62">
        <v>76</v>
      </c>
      <c r="Q43" s="62">
        <v>76.400000000000006</v>
      </c>
      <c r="R43" s="62"/>
      <c r="S43" s="62"/>
      <c r="T43" s="62"/>
    </row>
    <row r="44" spans="1:20" ht="76.5" customHeight="1" x14ac:dyDescent="0.25">
      <c r="A44" s="157"/>
      <c r="B44" s="157"/>
      <c r="C44" s="157"/>
      <c r="D44" s="157"/>
      <c r="E44" s="61"/>
      <c r="F44" s="145" t="s">
        <v>94</v>
      </c>
      <c r="G44" s="39" t="s">
        <v>95</v>
      </c>
      <c r="H44" s="29" t="s">
        <v>103</v>
      </c>
      <c r="I44" s="63">
        <v>530</v>
      </c>
      <c r="J44" s="62">
        <v>631</v>
      </c>
      <c r="K44" s="62">
        <v>631</v>
      </c>
      <c r="L44" s="62"/>
      <c r="M44" s="62"/>
      <c r="N44" s="62"/>
      <c r="O44" s="62">
        <v>712</v>
      </c>
      <c r="P44" s="62">
        <v>864</v>
      </c>
      <c r="Q44" s="62">
        <v>863.8</v>
      </c>
      <c r="R44" s="62"/>
      <c r="S44" s="62"/>
      <c r="T44" s="62"/>
    </row>
    <row r="45" spans="1:20" ht="76.5" customHeight="1" x14ac:dyDescent="0.25">
      <c r="A45" s="157"/>
      <c r="B45" s="157"/>
      <c r="C45" s="157"/>
      <c r="D45" s="157"/>
      <c r="E45" s="61"/>
      <c r="F45" s="145"/>
      <c r="G45" s="29" t="s">
        <v>96</v>
      </c>
      <c r="H45" s="29" t="s">
        <v>77</v>
      </c>
      <c r="I45" s="63">
        <v>290</v>
      </c>
      <c r="J45" s="62"/>
      <c r="K45" s="62"/>
      <c r="L45" s="62"/>
      <c r="M45" s="62"/>
      <c r="N45" s="62"/>
      <c r="O45" s="62">
        <v>227.5</v>
      </c>
      <c r="P45" s="62"/>
      <c r="Q45" s="62"/>
      <c r="R45" s="62"/>
      <c r="S45" s="62"/>
      <c r="T45" s="62"/>
    </row>
    <row r="46" spans="1:20" ht="76.5" customHeight="1" x14ac:dyDescent="0.25">
      <c r="A46" s="157"/>
      <c r="B46" s="157"/>
      <c r="C46" s="157"/>
      <c r="D46" s="157"/>
      <c r="E46" s="61"/>
      <c r="F46" s="145"/>
      <c r="G46" s="29" t="s">
        <v>97</v>
      </c>
      <c r="H46" s="29" t="s">
        <v>77</v>
      </c>
      <c r="I46" s="63">
        <v>338</v>
      </c>
      <c r="J46" s="62"/>
      <c r="K46" s="62"/>
      <c r="L46" s="62"/>
      <c r="M46" s="62"/>
      <c r="N46" s="62"/>
      <c r="O46" s="62">
        <v>265</v>
      </c>
      <c r="P46" s="62"/>
      <c r="Q46" s="62"/>
      <c r="R46" s="62"/>
      <c r="S46" s="62"/>
      <c r="T46" s="62"/>
    </row>
    <row r="47" spans="1:20" ht="76.5" customHeight="1" x14ac:dyDescent="0.25">
      <c r="A47" s="157"/>
      <c r="B47" s="157"/>
      <c r="C47" s="157"/>
      <c r="D47" s="157"/>
      <c r="E47" s="61"/>
      <c r="F47" s="29" t="s">
        <v>92</v>
      </c>
      <c r="G47" s="52" t="s">
        <v>93</v>
      </c>
      <c r="H47" s="29" t="s">
        <v>71</v>
      </c>
      <c r="I47" s="63">
        <v>0.96</v>
      </c>
      <c r="J47" s="62">
        <v>5</v>
      </c>
      <c r="K47" s="62">
        <v>5</v>
      </c>
      <c r="L47" s="62"/>
      <c r="M47" s="62"/>
      <c r="N47" s="62"/>
      <c r="O47" s="62">
        <v>3.5</v>
      </c>
      <c r="P47" s="62">
        <v>18</v>
      </c>
      <c r="Q47" s="62">
        <v>18</v>
      </c>
      <c r="R47" s="62"/>
      <c r="S47" s="62"/>
      <c r="T47" s="62"/>
    </row>
    <row r="48" spans="1:20" ht="126" customHeight="1" x14ac:dyDescent="0.25">
      <c r="A48" s="157"/>
      <c r="B48" s="157"/>
      <c r="C48" s="157"/>
      <c r="D48" s="157"/>
      <c r="E48" s="61"/>
      <c r="F48" s="30" t="s">
        <v>98</v>
      </c>
      <c r="G48" s="52" t="s">
        <v>99</v>
      </c>
      <c r="H48" s="29" t="s">
        <v>77</v>
      </c>
      <c r="I48" s="63">
        <v>106</v>
      </c>
      <c r="J48" s="64">
        <v>6.5330000000000004</v>
      </c>
      <c r="K48" s="64">
        <v>22.655000000000001</v>
      </c>
      <c r="L48" s="62"/>
      <c r="M48" s="62"/>
      <c r="N48" s="62"/>
      <c r="O48" s="62">
        <v>75</v>
      </c>
      <c r="P48" s="62">
        <v>21.5</v>
      </c>
      <c r="Q48" s="62">
        <v>55.9</v>
      </c>
      <c r="R48" s="62"/>
      <c r="S48" s="62"/>
      <c r="T48" s="62"/>
    </row>
    <row r="49" spans="1:21" ht="16.5" x14ac:dyDescent="0.25">
      <c r="A49" s="65" t="s">
        <v>18</v>
      </c>
      <c r="B49" s="65" t="s">
        <v>12</v>
      </c>
      <c r="C49" s="65" t="s">
        <v>13</v>
      </c>
      <c r="D49" s="157" t="s">
        <v>13</v>
      </c>
      <c r="E49" s="157"/>
      <c r="F49" s="32" t="s">
        <v>19</v>
      </c>
      <c r="G49" s="33" t="s">
        <v>77</v>
      </c>
      <c r="H49" s="33" t="s">
        <v>77</v>
      </c>
      <c r="I49" s="57">
        <v>20</v>
      </c>
      <c r="J49" s="57">
        <v>26</v>
      </c>
      <c r="K49" s="66">
        <v>2.8702999999999999</v>
      </c>
      <c r="L49" s="67">
        <v>7.96</v>
      </c>
      <c r="M49" s="67">
        <v>2.46</v>
      </c>
      <c r="N49" s="67">
        <v>6</v>
      </c>
      <c r="O49" s="57">
        <v>1794.1</v>
      </c>
      <c r="P49" s="68">
        <v>2331.3000000000002</v>
      </c>
      <c r="Q49" s="68">
        <v>411.6</v>
      </c>
      <c r="R49" s="68">
        <v>1432.43</v>
      </c>
      <c r="S49" s="68">
        <v>144.5</v>
      </c>
      <c r="T49" s="68">
        <v>411.8</v>
      </c>
    </row>
    <row r="50" spans="1:21" ht="40.5" customHeight="1" x14ac:dyDescent="0.25">
      <c r="A50" s="65" t="s">
        <v>18</v>
      </c>
      <c r="B50" s="65" t="s">
        <v>15</v>
      </c>
      <c r="C50" s="65" t="s">
        <v>13</v>
      </c>
      <c r="D50" s="157" t="s">
        <v>84</v>
      </c>
      <c r="E50" s="157"/>
      <c r="F50" s="33" t="s">
        <v>20</v>
      </c>
      <c r="G50" s="33"/>
      <c r="H50" s="33"/>
      <c r="I50" s="57"/>
      <c r="J50" s="57"/>
      <c r="K50" s="57"/>
      <c r="L50" s="57"/>
      <c r="M50" s="57"/>
      <c r="N50" s="57"/>
      <c r="O50" s="57"/>
      <c r="P50" s="68">
        <f>P51+P52+P53+P54+P55+P56+P57</f>
        <v>92506.4</v>
      </c>
      <c r="Q50" s="68">
        <f t="shared" ref="Q50:T50" si="1">Q51+Q52+Q53+Q54+Q55+Q56+Q57</f>
        <v>79</v>
      </c>
      <c r="R50" s="68">
        <f t="shared" si="1"/>
        <v>59.5</v>
      </c>
      <c r="S50" s="68">
        <f t="shared" si="1"/>
        <v>0</v>
      </c>
      <c r="T50" s="68">
        <f t="shared" si="1"/>
        <v>0</v>
      </c>
      <c r="U50" s="25"/>
    </row>
    <row r="51" spans="1:21" ht="40.5" customHeight="1" x14ac:dyDescent="0.25">
      <c r="A51" s="65"/>
      <c r="B51" s="65"/>
      <c r="C51" s="65"/>
      <c r="D51" s="157"/>
      <c r="E51" s="157"/>
      <c r="F51" s="33" t="s">
        <v>20</v>
      </c>
      <c r="G51" s="33"/>
      <c r="H51" s="33"/>
      <c r="I51" s="57"/>
      <c r="J51" s="57"/>
      <c r="K51" s="57"/>
      <c r="L51" s="57"/>
      <c r="M51" s="57"/>
      <c r="N51" s="57"/>
      <c r="O51" s="57"/>
      <c r="P51" s="57">
        <v>20253.2</v>
      </c>
      <c r="Q51" s="68"/>
      <c r="R51" s="68"/>
      <c r="S51" s="68"/>
      <c r="T51" s="68"/>
      <c r="U51" s="25"/>
    </row>
    <row r="52" spans="1:21" ht="16.5" x14ac:dyDescent="0.25">
      <c r="A52" s="65"/>
      <c r="B52" s="65"/>
      <c r="C52" s="65"/>
      <c r="D52" s="65"/>
      <c r="E52" s="61">
        <v>3</v>
      </c>
      <c r="F52" s="33" t="s">
        <v>20</v>
      </c>
      <c r="G52" s="33" t="s">
        <v>77</v>
      </c>
      <c r="H52" s="33" t="s">
        <v>77</v>
      </c>
      <c r="I52" s="57"/>
      <c r="J52" s="57">
        <v>552.29999999999995</v>
      </c>
      <c r="K52" s="57"/>
      <c r="L52" s="57"/>
      <c r="M52" s="57"/>
      <c r="N52" s="57"/>
      <c r="O52" s="57"/>
      <c r="P52" s="57">
        <v>920.7</v>
      </c>
      <c r="Q52" s="57"/>
      <c r="R52" s="57"/>
      <c r="S52" s="57"/>
      <c r="T52" s="57"/>
    </row>
    <row r="53" spans="1:21" ht="16.5" x14ac:dyDescent="0.25">
      <c r="A53" s="65"/>
      <c r="B53" s="65"/>
      <c r="C53" s="65"/>
      <c r="D53" s="65"/>
      <c r="E53" s="61">
        <v>3</v>
      </c>
      <c r="F53" s="33" t="s">
        <v>86</v>
      </c>
      <c r="G53" s="33" t="s">
        <v>77</v>
      </c>
      <c r="H53" s="33" t="s">
        <v>77</v>
      </c>
      <c r="I53" s="57"/>
      <c r="J53" s="57">
        <v>194.91</v>
      </c>
      <c r="K53" s="57"/>
      <c r="L53" s="57"/>
      <c r="M53" s="57"/>
      <c r="N53" s="57"/>
      <c r="O53" s="57"/>
      <c r="P53" s="57">
        <v>13504.9</v>
      </c>
      <c r="Q53" s="57"/>
      <c r="R53" s="57"/>
      <c r="S53" s="57"/>
      <c r="T53" s="57"/>
    </row>
    <row r="54" spans="1:21" ht="33" customHeight="1" x14ac:dyDescent="0.25">
      <c r="A54" s="65"/>
      <c r="B54" s="65"/>
      <c r="C54" s="65"/>
      <c r="D54" s="65"/>
      <c r="E54" s="61"/>
      <c r="F54" s="40" t="s">
        <v>85</v>
      </c>
      <c r="G54" s="40" t="s">
        <v>77</v>
      </c>
      <c r="H54" s="69" t="s">
        <v>77</v>
      </c>
      <c r="I54" s="57"/>
      <c r="J54" s="57">
        <v>349.3</v>
      </c>
      <c r="K54" s="57"/>
      <c r="L54" s="57"/>
      <c r="M54" s="57"/>
      <c r="N54" s="57"/>
      <c r="O54" s="57"/>
      <c r="P54" s="57">
        <v>5827.6</v>
      </c>
      <c r="Q54" s="57"/>
      <c r="R54" s="57"/>
      <c r="S54" s="57"/>
      <c r="T54" s="57"/>
    </row>
    <row r="55" spans="1:21" ht="72" customHeight="1" x14ac:dyDescent="0.25">
      <c r="A55" s="65"/>
      <c r="B55" s="65"/>
      <c r="C55" s="65"/>
      <c r="D55" s="65"/>
      <c r="E55" s="70"/>
      <c r="F55" s="30" t="s">
        <v>100</v>
      </c>
      <c r="G55" s="52" t="s">
        <v>101</v>
      </c>
      <c r="H55" s="69" t="s">
        <v>77</v>
      </c>
      <c r="I55" s="57"/>
      <c r="J55" s="57">
        <v>155</v>
      </c>
      <c r="K55" s="57">
        <v>117</v>
      </c>
      <c r="L55" s="57"/>
      <c r="M55" s="57"/>
      <c r="N55" s="57"/>
      <c r="O55" s="57"/>
      <c r="P55" s="57"/>
      <c r="Q55" s="57">
        <v>79</v>
      </c>
      <c r="R55" s="57">
        <v>59.5</v>
      </c>
      <c r="S55" s="57"/>
      <c r="T55" s="57"/>
    </row>
    <row r="56" spans="1:21" ht="33" customHeight="1" x14ac:dyDescent="0.25">
      <c r="A56" s="65"/>
      <c r="B56" s="65"/>
      <c r="C56" s="65"/>
      <c r="D56" s="65"/>
      <c r="E56" s="70"/>
      <c r="F56" s="145" t="s">
        <v>102</v>
      </c>
      <c r="G56" s="52" t="s">
        <v>21</v>
      </c>
      <c r="H56" s="69" t="s">
        <v>77</v>
      </c>
      <c r="I56" s="57">
        <v>511</v>
      </c>
      <c r="J56" s="57"/>
      <c r="K56" s="57"/>
      <c r="L56" s="57"/>
      <c r="M56" s="57"/>
      <c r="N56" s="57"/>
      <c r="O56" s="57"/>
      <c r="P56" s="57">
        <v>47480</v>
      </c>
      <c r="Q56" s="57"/>
      <c r="R56" s="57"/>
      <c r="S56" s="57"/>
      <c r="T56" s="57"/>
    </row>
    <row r="57" spans="1:21" ht="33" customHeight="1" x14ac:dyDescent="0.25">
      <c r="A57" s="65"/>
      <c r="B57" s="65"/>
      <c r="C57" s="65"/>
      <c r="D57" s="65"/>
      <c r="E57" s="70"/>
      <c r="F57" s="145"/>
      <c r="G57" s="52" t="s">
        <v>22</v>
      </c>
      <c r="H57" s="69" t="s">
        <v>77</v>
      </c>
      <c r="I57" s="67">
        <v>161.16999999999999</v>
      </c>
      <c r="J57" s="57"/>
      <c r="K57" s="57"/>
      <c r="L57" s="57"/>
      <c r="M57" s="57"/>
      <c r="N57" s="57"/>
      <c r="O57" s="57"/>
      <c r="P57" s="57">
        <v>4520</v>
      </c>
      <c r="Q57" s="57"/>
      <c r="R57" s="57"/>
      <c r="S57" s="57"/>
      <c r="T57" s="57"/>
    </row>
    <row r="58" spans="1:21" ht="16.5" x14ac:dyDescent="0.25">
      <c r="A58" s="65" t="s">
        <v>18</v>
      </c>
      <c r="B58" s="65" t="s">
        <v>23</v>
      </c>
      <c r="C58" s="65" t="s">
        <v>13</v>
      </c>
      <c r="D58" s="71"/>
      <c r="E58" s="72"/>
      <c r="F58" s="73" t="s">
        <v>24</v>
      </c>
      <c r="G58" s="74"/>
      <c r="H58" s="31"/>
      <c r="I58" s="57"/>
      <c r="J58" s="57"/>
      <c r="K58" s="57"/>
      <c r="L58" s="57"/>
      <c r="M58" s="57"/>
      <c r="N58" s="57"/>
      <c r="O58" s="57">
        <f>O59</f>
        <v>0</v>
      </c>
      <c r="P58" s="68">
        <f t="shared" ref="P58:T58" si="2">P59</f>
        <v>0</v>
      </c>
      <c r="Q58" s="68">
        <f t="shared" si="2"/>
        <v>1455.6</v>
      </c>
      <c r="R58" s="68">
        <f t="shared" si="2"/>
        <v>1696</v>
      </c>
      <c r="S58" s="68">
        <f t="shared" si="2"/>
        <v>1048</v>
      </c>
      <c r="T58" s="68">
        <f t="shared" si="2"/>
        <v>3609.7</v>
      </c>
    </row>
    <row r="59" spans="1:21" ht="16.5" x14ac:dyDescent="0.25">
      <c r="A59" s="65">
        <v>16</v>
      </c>
      <c r="B59" s="65" t="s">
        <v>23</v>
      </c>
      <c r="C59" s="65" t="s">
        <v>13</v>
      </c>
      <c r="D59" s="65" t="s">
        <v>13</v>
      </c>
      <c r="E59" s="61">
        <v>3</v>
      </c>
      <c r="F59" s="33" t="s">
        <v>87</v>
      </c>
      <c r="G59" s="33" t="s">
        <v>77</v>
      </c>
      <c r="H59" s="33" t="s">
        <v>77</v>
      </c>
      <c r="I59" s="57"/>
      <c r="J59" s="57"/>
      <c r="K59" s="57">
        <v>1764.2</v>
      </c>
      <c r="L59" s="57">
        <v>1908.6</v>
      </c>
      <c r="M59" s="57">
        <v>1160</v>
      </c>
      <c r="N59" s="57">
        <v>2790.35</v>
      </c>
      <c r="O59" s="57"/>
      <c r="P59" s="57"/>
      <c r="Q59" s="57">
        <v>1455.6</v>
      </c>
      <c r="R59" s="57">
        <v>1696</v>
      </c>
      <c r="S59" s="57">
        <v>1048</v>
      </c>
      <c r="T59" s="57">
        <v>3609.7</v>
      </c>
    </row>
    <row r="60" spans="1:21" ht="33" x14ac:dyDescent="0.25">
      <c r="A60" s="65" t="s">
        <v>18</v>
      </c>
      <c r="B60" s="65" t="s">
        <v>23</v>
      </c>
      <c r="C60" s="65" t="s">
        <v>27</v>
      </c>
      <c r="D60" s="75"/>
      <c r="E60" s="61"/>
      <c r="F60" s="32" t="s">
        <v>88</v>
      </c>
      <c r="G60" s="31" t="s">
        <v>29</v>
      </c>
      <c r="H60" s="31" t="s">
        <v>89</v>
      </c>
      <c r="I60" s="57"/>
      <c r="J60" s="57"/>
      <c r="K60" s="57"/>
      <c r="L60" s="57"/>
      <c r="M60" s="57"/>
      <c r="N60" s="57">
        <v>1</v>
      </c>
      <c r="O60" s="57"/>
      <c r="P60" s="57"/>
      <c r="Q60" s="57"/>
      <c r="R60" s="57"/>
      <c r="S60" s="57"/>
      <c r="T60" s="68">
        <v>3400</v>
      </c>
    </row>
    <row r="61" spans="1:21" ht="33" x14ac:dyDescent="0.25">
      <c r="A61" s="65" t="s">
        <v>18</v>
      </c>
      <c r="B61" s="65" t="s">
        <v>23</v>
      </c>
      <c r="C61" s="65" t="s">
        <v>27</v>
      </c>
      <c r="D61" s="75" t="s">
        <v>15</v>
      </c>
      <c r="E61" s="61"/>
      <c r="F61" s="33" t="s">
        <v>28</v>
      </c>
      <c r="G61" s="31" t="s">
        <v>29</v>
      </c>
      <c r="H61" s="31"/>
      <c r="I61" s="57"/>
      <c r="J61" s="57"/>
      <c r="K61" s="57"/>
      <c r="L61" s="57"/>
      <c r="M61" s="57"/>
      <c r="N61" s="57">
        <v>1</v>
      </c>
      <c r="O61" s="57"/>
      <c r="P61" s="57"/>
      <c r="Q61" s="57"/>
      <c r="R61" s="57"/>
      <c r="S61" s="57"/>
      <c r="T61" s="57">
        <v>3400</v>
      </c>
    </row>
    <row r="62" spans="1:21" ht="16.5" x14ac:dyDescent="0.25">
      <c r="A62" s="76" t="s">
        <v>18</v>
      </c>
      <c r="B62" s="76" t="s">
        <v>30</v>
      </c>
      <c r="C62" s="76" t="s">
        <v>15</v>
      </c>
      <c r="D62" s="75"/>
      <c r="E62" s="61"/>
      <c r="F62" s="34" t="s">
        <v>31</v>
      </c>
      <c r="G62" s="31"/>
      <c r="H62" s="31"/>
      <c r="I62" s="57"/>
      <c r="J62" s="57"/>
      <c r="K62" s="57"/>
      <c r="L62" s="57"/>
      <c r="M62" s="57"/>
      <c r="N62" s="57"/>
      <c r="O62" s="57"/>
      <c r="P62" s="68">
        <f>P63+P64+P65</f>
        <v>5404.2000000000007</v>
      </c>
      <c r="Q62" s="68">
        <f t="shared" ref="Q62:T62" si="3">Q63+Q64+Q65</f>
        <v>10095.900000000001</v>
      </c>
      <c r="R62" s="68">
        <f t="shared" si="3"/>
        <v>9525.7999999999993</v>
      </c>
      <c r="S62" s="68">
        <f t="shared" si="3"/>
        <v>7828.5</v>
      </c>
      <c r="T62" s="68">
        <f t="shared" si="3"/>
        <v>9083.8000000000011</v>
      </c>
    </row>
    <row r="63" spans="1:21" ht="39" customHeight="1" x14ac:dyDescent="0.25">
      <c r="A63" s="76">
        <v>16</v>
      </c>
      <c r="B63" s="76" t="s">
        <v>30</v>
      </c>
      <c r="C63" s="76" t="s">
        <v>15</v>
      </c>
      <c r="D63" s="77" t="s">
        <v>15</v>
      </c>
      <c r="E63" s="78"/>
      <c r="F63" s="33" t="s">
        <v>32</v>
      </c>
      <c r="G63" s="32" t="s">
        <v>104</v>
      </c>
      <c r="H63" s="32" t="s">
        <v>104</v>
      </c>
      <c r="I63" s="57"/>
      <c r="J63" s="67">
        <v>591.25</v>
      </c>
      <c r="K63" s="57">
        <v>2</v>
      </c>
      <c r="L63" s="57"/>
      <c r="M63" s="57"/>
      <c r="N63" s="57"/>
      <c r="O63" s="57"/>
      <c r="P63" s="57">
        <v>3251.9</v>
      </c>
      <c r="Q63" s="57">
        <v>11</v>
      </c>
      <c r="R63" s="57"/>
      <c r="S63" s="57"/>
      <c r="T63" s="57"/>
    </row>
    <row r="64" spans="1:21" ht="36" customHeight="1" x14ac:dyDescent="0.25">
      <c r="A64" s="65"/>
      <c r="B64" s="65"/>
      <c r="C64" s="65"/>
      <c r="D64" s="65"/>
      <c r="E64" s="65">
        <v>2</v>
      </c>
      <c r="F64" s="33" t="s">
        <v>105</v>
      </c>
      <c r="G64" s="33" t="s">
        <v>77</v>
      </c>
      <c r="H64" s="33" t="s">
        <v>77</v>
      </c>
      <c r="I64" s="57"/>
      <c r="J64" s="57">
        <v>20.399999999999999</v>
      </c>
      <c r="K64" s="57">
        <v>10.8</v>
      </c>
      <c r="L64" s="57">
        <v>10.4</v>
      </c>
      <c r="M64" s="57">
        <v>10</v>
      </c>
      <c r="N64" s="57">
        <v>11.7</v>
      </c>
      <c r="O64" s="57"/>
      <c r="P64" s="57">
        <v>262.8</v>
      </c>
      <c r="Q64" s="57">
        <v>139.1</v>
      </c>
      <c r="R64" s="57">
        <v>59.5</v>
      </c>
      <c r="S64" s="57">
        <v>57.2</v>
      </c>
      <c r="T64" s="57">
        <v>67</v>
      </c>
    </row>
    <row r="65" spans="1:20" ht="33" x14ac:dyDescent="0.25">
      <c r="A65" s="65">
        <v>16</v>
      </c>
      <c r="B65" s="65" t="s">
        <v>30</v>
      </c>
      <c r="C65" s="65" t="s">
        <v>15</v>
      </c>
      <c r="D65" s="75" t="s">
        <v>13</v>
      </c>
      <c r="E65" s="65"/>
      <c r="F65" s="35" t="s">
        <v>37</v>
      </c>
      <c r="G65" s="35"/>
      <c r="H65" s="35"/>
      <c r="I65" s="57"/>
      <c r="J65" s="57"/>
      <c r="K65" s="57"/>
      <c r="L65" s="57"/>
      <c r="M65" s="57"/>
      <c r="N65" s="57"/>
      <c r="O65" s="57"/>
      <c r="P65" s="68">
        <f>P66+P67+P68+P69+P70+P74+P71+P72+P73</f>
        <v>1889.5</v>
      </c>
      <c r="Q65" s="68">
        <f t="shared" ref="Q65:T65" si="4">Q66+Q67+Q68+Q69+Q70+Q74+Q71+Q72+Q73</f>
        <v>9945.8000000000011</v>
      </c>
      <c r="R65" s="68">
        <f t="shared" si="4"/>
        <v>9466.2999999999993</v>
      </c>
      <c r="S65" s="68">
        <f t="shared" si="4"/>
        <v>7771.3</v>
      </c>
      <c r="T65" s="68">
        <f t="shared" si="4"/>
        <v>9016.8000000000011</v>
      </c>
    </row>
    <row r="66" spans="1:20" ht="50.25" customHeight="1" x14ac:dyDescent="0.25">
      <c r="A66" s="65"/>
      <c r="B66" s="65"/>
      <c r="C66" s="65"/>
      <c r="D66" s="65"/>
      <c r="E66" s="79">
        <v>2</v>
      </c>
      <c r="F66" s="40" t="s">
        <v>106</v>
      </c>
      <c r="G66" s="33" t="s">
        <v>77</v>
      </c>
      <c r="H66" s="33" t="s">
        <v>77</v>
      </c>
      <c r="I66" s="57"/>
      <c r="J66" s="57">
        <v>89.9</v>
      </c>
      <c r="K66" s="57">
        <v>392.5</v>
      </c>
      <c r="L66" s="57">
        <v>312.62</v>
      </c>
      <c r="M66" s="57">
        <v>271.8</v>
      </c>
      <c r="N66" s="57">
        <v>680</v>
      </c>
      <c r="O66" s="57"/>
      <c r="P66" s="57">
        <v>236</v>
      </c>
      <c r="Q66" s="57">
        <v>968.1</v>
      </c>
      <c r="R66" s="57">
        <v>791.3</v>
      </c>
      <c r="S66" s="57">
        <v>791.4</v>
      </c>
      <c r="T66" s="57">
        <v>1751</v>
      </c>
    </row>
    <row r="67" spans="1:20" ht="60.75" customHeight="1" x14ac:dyDescent="0.25">
      <c r="A67" s="80"/>
      <c r="B67" s="80"/>
      <c r="C67" s="80"/>
      <c r="D67" s="80"/>
      <c r="E67" s="81"/>
      <c r="F67" s="40" t="s">
        <v>107</v>
      </c>
      <c r="G67" s="33" t="s">
        <v>77</v>
      </c>
      <c r="H67" s="33" t="s">
        <v>77</v>
      </c>
      <c r="I67" s="57"/>
      <c r="J67" s="57">
        <v>89.7</v>
      </c>
      <c r="K67" s="57">
        <v>427.2</v>
      </c>
      <c r="L67" s="57">
        <v>394.02</v>
      </c>
      <c r="M67" s="57">
        <v>229.3</v>
      </c>
      <c r="N67" s="57">
        <v>277.7</v>
      </c>
      <c r="O67" s="57"/>
      <c r="P67" s="57">
        <v>1044.5999999999999</v>
      </c>
      <c r="Q67" s="57">
        <v>4974.3999999999996</v>
      </c>
      <c r="R67" s="57">
        <v>5717.5</v>
      </c>
      <c r="S67" s="57">
        <v>3099.1</v>
      </c>
      <c r="T67" s="57">
        <v>3900</v>
      </c>
    </row>
    <row r="68" spans="1:20" ht="41.25" customHeight="1" x14ac:dyDescent="0.25">
      <c r="A68" s="65"/>
      <c r="B68" s="65"/>
      <c r="C68" s="65"/>
      <c r="D68" s="65"/>
      <c r="E68" s="65"/>
      <c r="F68" s="40" t="s">
        <v>108</v>
      </c>
      <c r="G68" s="33" t="s">
        <v>77</v>
      </c>
      <c r="H68" s="33" t="s">
        <v>77</v>
      </c>
      <c r="I68" s="57"/>
      <c r="J68" s="57">
        <v>87</v>
      </c>
      <c r="K68" s="57">
        <v>637</v>
      </c>
      <c r="L68" s="57">
        <v>601.38</v>
      </c>
      <c r="M68" s="57">
        <v>200</v>
      </c>
      <c r="N68" s="57"/>
      <c r="O68" s="57"/>
      <c r="P68" s="57">
        <v>287.7</v>
      </c>
      <c r="Q68" s="57">
        <v>2106.6</v>
      </c>
      <c r="R68" s="57">
        <v>2908.6</v>
      </c>
      <c r="S68" s="57">
        <v>966.4</v>
      </c>
      <c r="T68" s="57"/>
    </row>
    <row r="69" spans="1:20" ht="50.25" customHeight="1" x14ac:dyDescent="0.25">
      <c r="A69" s="65"/>
      <c r="B69" s="65"/>
      <c r="C69" s="65"/>
      <c r="D69" s="65"/>
      <c r="E69" s="79">
        <v>2</v>
      </c>
      <c r="F69" s="40" t="s">
        <v>109</v>
      </c>
      <c r="G69" s="33" t="s">
        <v>77</v>
      </c>
      <c r="H69" s="33" t="s">
        <v>77</v>
      </c>
      <c r="I69" s="57"/>
      <c r="J69" s="57">
        <v>20</v>
      </c>
      <c r="K69" s="57">
        <v>926.35</v>
      </c>
      <c r="L69" s="57"/>
      <c r="M69" s="57">
        <v>786.1</v>
      </c>
      <c r="N69" s="57">
        <v>1140.0999999999999</v>
      </c>
      <c r="O69" s="57"/>
      <c r="P69" s="57">
        <v>21.4</v>
      </c>
      <c r="Q69" s="57">
        <v>991.2</v>
      </c>
      <c r="R69" s="57"/>
      <c r="S69" s="57">
        <v>1035</v>
      </c>
      <c r="T69" s="57">
        <v>1877.3</v>
      </c>
    </row>
    <row r="70" spans="1:20" ht="35.25" customHeight="1" x14ac:dyDescent="0.25">
      <c r="A70" s="80"/>
      <c r="B70" s="80"/>
      <c r="C70" s="80"/>
      <c r="D70" s="80"/>
      <c r="E70" s="81"/>
      <c r="F70" s="40" t="s">
        <v>110</v>
      </c>
      <c r="G70" s="33" t="s">
        <v>77</v>
      </c>
      <c r="H70" s="33" t="s">
        <v>77</v>
      </c>
      <c r="I70" s="57"/>
      <c r="J70" s="57">
        <v>4.2</v>
      </c>
      <c r="K70" s="57"/>
      <c r="L70" s="57">
        <v>23.3</v>
      </c>
      <c r="M70" s="57">
        <v>143.30000000000001</v>
      </c>
      <c r="N70" s="57">
        <v>66.319999999999993</v>
      </c>
      <c r="O70" s="57"/>
      <c r="P70" s="57">
        <v>6.8</v>
      </c>
      <c r="Q70" s="57"/>
      <c r="R70" s="57">
        <v>48.9</v>
      </c>
      <c r="S70" s="57">
        <v>332.6</v>
      </c>
      <c r="T70" s="57">
        <v>139.19999999999999</v>
      </c>
    </row>
    <row r="71" spans="1:20" ht="33" x14ac:dyDescent="0.25">
      <c r="A71" s="65"/>
      <c r="B71" s="65"/>
      <c r="C71" s="65"/>
      <c r="D71" s="65"/>
      <c r="E71" s="79">
        <v>2</v>
      </c>
      <c r="F71" s="40" t="s">
        <v>111</v>
      </c>
      <c r="G71" s="33" t="s">
        <v>77</v>
      </c>
      <c r="H71" s="33" t="s">
        <v>77</v>
      </c>
      <c r="I71" s="57"/>
      <c r="J71" s="57"/>
      <c r="K71" s="57"/>
      <c r="L71" s="57"/>
      <c r="M71" s="57">
        <v>140</v>
      </c>
      <c r="N71" s="57">
        <v>115</v>
      </c>
      <c r="O71" s="57"/>
      <c r="P71" s="57"/>
      <c r="Q71" s="57"/>
      <c r="R71" s="57"/>
      <c r="S71" s="57">
        <v>1039.0999999999999</v>
      </c>
      <c r="T71" s="57">
        <v>924.7</v>
      </c>
    </row>
    <row r="72" spans="1:20" ht="33" x14ac:dyDescent="0.25">
      <c r="A72" s="80"/>
      <c r="B72" s="80"/>
      <c r="C72" s="80"/>
      <c r="D72" s="80"/>
      <c r="E72" s="81"/>
      <c r="F72" s="40" t="s">
        <v>112</v>
      </c>
      <c r="G72" s="33" t="s">
        <v>77</v>
      </c>
      <c r="H72" s="33" t="s">
        <v>77</v>
      </c>
      <c r="I72" s="57"/>
      <c r="J72" s="57"/>
      <c r="K72" s="57"/>
      <c r="L72" s="57"/>
      <c r="M72" s="57"/>
      <c r="N72" s="57">
        <v>113.1</v>
      </c>
      <c r="O72" s="57"/>
      <c r="P72" s="57"/>
      <c r="Q72" s="57"/>
      <c r="R72" s="57"/>
      <c r="S72" s="57"/>
      <c r="T72" s="57">
        <v>424.6</v>
      </c>
    </row>
    <row r="73" spans="1:20" ht="16.5" x14ac:dyDescent="0.25">
      <c r="A73" s="65"/>
      <c r="B73" s="65"/>
      <c r="C73" s="65"/>
      <c r="D73" s="65"/>
      <c r="E73" s="79"/>
      <c r="F73" s="36" t="s">
        <v>113</v>
      </c>
      <c r="G73" s="33" t="s">
        <v>77</v>
      </c>
      <c r="H73" s="33" t="s">
        <v>77</v>
      </c>
      <c r="I73" s="57"/>
      <c r="J73" s="57"/>
      <c r="K73" s="57"/>
      <c r="L73" s="57"/>
      <c r="M73" s="57">
        <v>200</v>
      </c>
      <c r="N73" s="57"/>
      <c r="O73" s="57"/>
      <c r="P73" s="57"/>
      <c r="Q73" s="57"/>
      <c r="R73" s="57"/>
      <c r="S73" s="57">
        <v>507.7</v>
      </c>
      <c r="T73" s="57"/>
    </row>
    <row r="74" spans="1:20" ht="25.5" customHeight="1" x14ac:dyDescent="0.25">
      <c r="A74" s="65"/>
      <c r="B74" s="65"/>
      <c r="C74" s="65"/>
      <c r="D74" s="65"/>
      <c r="E74" s="82"/>
      <c r="F74" s="33" t="s">
        <v>108</v>
      </c>
      <c r="G74" s="33" t="s">
        <v>77</v>
      </c>
      <c r="H74" s="33" t="s">
        <v>77</v>
      </c>
      <c r="I74" s="57"/>
      <c r="J74" s="57">
        <v>165.3</v>
      </c>
      <c r="K74" s="57">
        <v>510.7</v>
      </c>
      <c r="L74" s="57"/>
      <c r="M74" s="57"/>
      <c r="N74" s="57"/>
      <c r="O74" s="57"/>
      <c r="P74" s="57">
        <v>293</v>
      </c>
      <c r="Q74" s="57">
        <v>905.5</v>
      </c>
      <c r="R74" s="57"/>
      <c r="S74" s="57"/>
      <c r="T74" s="57"/>
    </row>
    <row r="75" spans="1:20" ht="40.15" customHeight="1" x14ac:dyDescent="0.3">
      <c r="A75" s="10"/>
      <c r="B75" s="10"/>
      <c r="C75" s="10"/>
      <c r="D75" s="10"/>
      <c r="E75" s="10"/>
      <c r="F75" s="22"/>
      <c r="G75" s="22"/>
      <c r="H75" s="11"/>
    </row>
  </sheetData>
  <mergeCells count="45">
    <mergeCell ref="R11:T11"/>
    <mergeCell ref="D20:E20"/>
    <mergeCell ref="A35:A37"/>
    <mergeCell ref="B35:B37"/>
    <mergeCell ref="C35:C37"/>
    <mergeCell ref="D35:E37"/>
    <mergeCell ref="B41:B48"/>
    <mergeCell ref="C41:C48"/>
    <mergeCell ref="D41:D48"/>
    <mergeCell ref="D31:E31"/>
    <mergeCell ref="D32:E32"/>
    <mergeCell ref="D33:E33"/>
    <mergeCell ref="D34:E34"/>
    <mergeCell ref="F56:F57"/>
    <mergeCell ref="R12:T12"/>
    <mergeCell ref="F35:F37"/>
    <mergeCell ref="D39:E39"/>
    <mergeCell ref="D23:E23"/>
    <mergeCell ref="H19:H20"/>
    <mergeCell ref="D49:E49"/>
    <mergeCell ref="D51:E51"/>
    <mergeCell ref="O19:T19"/>
    <mergeCell ref="A13:T13"/>
    <mergeCell ref="D24:E24"/>
    <mergeCell ref="D27:E27"/>
    <mergeCell ref="D29:E29"/>
    <mergeCell ref="D30:E30"/>
    <mergeCell ref="D50:E50"/>
    <mergeCell ref="A41:A48"/>
    <mergeCell ref="R1:T1"/>
    <mergeCell ref="R2:T2"/>
    <mergeCell ref="R3:T3"/>
    <mergeCell ref="R4:T4"/>
    <mergeCell ref="F44:F46"/>
    <mergeCell ref="A15:F15"/>
    <mergeCell ref="G15:N15"/>
    <mergeCell ref="A17:F17"/>
    <mergeCell ref="A19:E19"/>
    <mergeCell ref="F19:F20"/>
    <mergeCell ref="G19:G20"/>
    <mergeCell ref="I19:N19"/>
    <mergeCell ref="R7:T7"/>
    <mergeCell ref="R8:T8"/>
    <mergeCell ref="R9:T9"/>
    <mergeCell ref="R10:T10"/>
  </mergeCells>
  <pageMargins left="0.51181102362204722" right="0" top="0.74803149606299213" bottom="0.35433070866141736" header="0.31496062992125984" footer="0.31496062992125984"/>
  <pageSetup paperSize="9" scale="44" fitToHeight="3" orientation="landscape" horizontalDpi="300" verticalDpi="300" r:id="rId1"/>
  <rowBreaks count="2" manualBreakCount="2">
    <brk id="39" max="28" man="1"/>
    <brk id="60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V83"/>
  <sheetViews>
    <sheetView tabSelected="1" topLeftCell="A51" zoomScale="80" zoomScaleNormal="80" zoomScaleSheetLayoutView="158" workbookViewId="0">
      <selection activeCell="V79" sqref="V79"/>
    </sheetView>
  </sheetViews>
  <sheetFormatPr defaultRowHeight="15" x14ac:dyDescent="0.25"/>
  <cols>
    <col min="1" max="1" width="6" customWidth="1"/>
    <col min="2" max="2" width="5.5703125" customWidth="1"/>
    <col min="3" max="3" width="5" customWidth="1"/>
    <col min="4" max="4" width="5.7109375" customWidth="1"/>
    <col min="5" max="5" width="9.140625" hidden="1" customWidth="1"/>
    <col min="6" max="6" width="53.28515625" customWidth="1"/>
    <col min="7" max="7" width="50.85546875" customWidth="1"/>
    <col min="8" max="8" width="21" customWidth="1"/>
    <col min="9" max="9" width="11.42578125" style="84" customWidth="1"/>
    <col min="10" max="20" width="9.140625" style="84"/>
    <col min="21" max="22" width="10.28515625" style="137" customWidth="1"/>
    <col min="23" max="23" width="9.140625" style="84"/>
  </cols>
  <sheetData>
    <row r="1" spans="1:23" ht="12.75" hidden="1" customHeight="1" x14ac:dyDescent="0.25">
      <c r="S1" s="168" t="s">
        <v>122</v>
      </c>
      <c r="T1" s="168"/>
      <c r="U1" s="168"/>
      <c r="V1" s="139"/>
    </row>
    <row r="2" spans="1:23" hidden="1" x14ac:dyDescent="0.25">
      <c r="S2" s="168" t="s">
        <v>123</v>
      </c>
      <c r="T2" s="168"/>
      <c r="U2" s="168"/>
      <c r="V2" s="139"/>
    </row>
    <row r="3" spans="1:23" hidden="1" x14ac:dyDescent="0.25">
      <c r="S3" s="168" t="s">
        <v>62</v>
      </c>
      <c r="T3" s="168"/>
      <c r="U3" s="168"/>
      <c r="V3" s="139"/>
    </row>
    <row r="4" spans="1:23" hidden="1" x14ac:dyDescent="0.25">
      <c r="S4" s="170" t="s">
        <v>124</v>
      </c>
      <c r="T4" s="170"/>
      <c r="U4" s="170"/>
      <c r="V4" s="140"/>
    </row>
    <row r="5" spans="1:23" s="1" customFormat="1" hidden="1" x14ac:dyDescent="0.25">
      <c r="I5" s="85"/>
      <c r="J5" s="85"/>
      <c r="K5" s="85"/>
      <c r="L5" s="85"/>
      <c r="M5" s="85"/>
      <c r="N5" s="85"/>
      <c r="O5" s="85"/>
      <c r="P5" s="85"/>
      <c r="Q5" s="85"/>
      <c r="R5" s="85"/>
      <c r="S5" s="169"/>
      <c r="T5" s="169"/>
      <c r="U5" s="169"/>
      <c r="V5" s="141"/>
      <c r="W5" s="85"/>
    </row>
    <row r="6" spans="1:23" ht="12.75" hidden="1" customHeight="1" x14ac:dyDescent="0.25">
      <c r="S6" s="168" t="s">
        <v>60</v>
      </c>
      <c r="T6" s="168"/>
      <c r="U6" s="168"/>
      <c r="V6" s="139"/>
    </row>
    <row r="7" spans="1:23" hidden="1" x14ac:dyDescent="0.25">
      <c r="S7" s="168" t="s">
        <v>61</v>
      </c>
      <c r="T7" s="168"/>
      <c r="U7" s="168"/>
      <c r="V7" s="139"/>
    </row>
    <row r="8" spans="1:23" hidden="1" x14ac:dyDescent="0.25">
      <c r="S8" s="168" t="s">
        <v>62</v>
      </c>
      <c r="T8" s="168"/>
      <c r="U8" s="168"/>
      <c r="V8" s="139"/>
    </row>
    <row r="9" spans="1:23" hidden="1" x14ac:dyDescent="0.25">
      <c r="S9" s="168" t="s">
        <v>63</v>
      </c>
      <c r="T9" s="168"/>
      <c r="U9" s="168"/>
      <c r="V9" s="139"/>
    </row>
    <row r="10" spans="1:23" s="1" customFormat="1" x14ac:dyDescent="0.25"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169"/>
      <c r="T10" s="169"/>
      <c r="U10" s="169"/>
      <c r="V10" s="141"/>
      <c r="W10" s="85"/>
    </row>
    <row r="11" spans="1:23" s="1" customFormat="1" x14ac:dyDescent="0.25"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169" t="s">
        <v>65</v>
      </c>
      <c r="T11" s="169"/>
      <c r="U11" s="169"/>
      <c r="V11" s="141"/>
      <c r="W11" s="85"/>
    </row>
    <row r="12" spans="1:23" s="1" customFormat="1" ht="59.25" customHeight="1" x14ac:dyDescent="0.25">
      <c r="A12" s="158" t="s">
        <v>155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38"/>
      <c r="W12" s="85"/>
    </row>
    <row r="13" spans="1:23" s="1" customFormat="1" x14ac:dyDescent="0.25">
      <c r="F13" s="2"/>
      <c r="G13" s="3"/>
      <c r="H13" s="3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125"/>
      <c r="V13" s="125"/>
      <c r="W13" s="85"/>
    </row>
    <row r="14" spans="1:23" s="1" customFormat="1" ht="17.25" x14ac:dyDescent="0.3">
      <c r="A14" s="146" t="s">
        <v>0</v>
      </c>
      <c r="B14" s="146"/>
      <c r="C14" s="146"/>
      <c r="D14" s="146"/>
      <c r="E14" s="146"/>
      <c r="F14" s="146"/>
      <c r="G14" s="147" t="s">
        <v>139</v>
      </c>
      <c r="H14" s="148"/>
      <c r="I14" s="148"/>
      <c r="J14" s="148"/>
      <c r="K14" s="148"/>
      <c r="L14" s="148"/>
      <c r="M14" s="148"/>
      <c r="N14" s="148"/>
      <c r="O14" s="171"/>
      <c r="P14" s="86"/>
      <c r="Q14" s="86"/>
      <c r="R14" s="86"/>
      <c r="S14" s="86"/>
      <c r="T14" s="86"/>
      <c r="U14" s="126"/>
      <c r="V14" s="126"/>
      <c r="W14" s="85"/>
    </row>
    <row r="15" spans="1:23" s="1" customFormat="1" ht="16.5" x14ac:dyDescent="0.25">
      <c r="A15" s="42"/>
      <c r="B15" s="42"/>
      <c r="C15" s="42"/>
      <c r="D15" s="42"/>
      <c r="E15" s="42"/>
      <c r="F15" s="43"/>
      <c r="G15" s="44"/>
      <c r="H15" s="44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126"/>
      <c r="V15" s="126"/>
      <c r="W15" s="85"/>
    </row>
    <row r="16" spans="1:23" s="1" customFormat="1" ht="16.5" customHeight="1" x14ac:dyDescent="0.25">
      <c r="A16" s="146" t="s">
        <v>1</v>
      </c>
      <c r="B16" s="146"/>
      <c r="C16" s="146"/>
      <c r="D16" s="146"/>
      <c r="E16" s="146"/>
      <c r="F16" s="146"/>
      <c r="G16" s="45" t="s">
        <v>2</v>
      </c>
      <c r="H16" s="45"/>
      <c r="I16" s="87"/>
      <c r="J16" s="87"/>
      <c r="K16" s="87"/>
      <c r="L16" s="86"/>
      <c r="M16" s="86"/>
      <c r="N16" s="86"/>
      <c r="O16" s="86"/>
      <c r="P16" s="86"/>
      <c r="Q16" s="86"/>
      <c r="R16" s="86"/>
      <c r="S16" s="86"/>
      <c r="T16" s="86"/>
      <c r="U16" s="126"/>
      <c r="V16" s="126"/>
      <c r="W16" s="85"/>
    </row>
    <row r="17" spans="1:23" ht="17.25" x14ac:dyDescent="0.3">
      <c r="A17" s="46"/>
      <c r="B17" s="46"/>
      <c r="C17" s="46"/>
      <c r="D17" s="46"/>
      <c r="E17" s="46"/>
      <c r="F17" s="46"/>
      <c r="G17" s="46"/>
      <c r="H17" s="46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127"/>
      <c r="V17" s="127"/>
    </row>
    <row r="18" spans="1:23" s="4" customFormat="1" ht="71.25" customHeight="1" x14ac:dyDescent="0.25">
      <c r="A18" s="145" t="s">
        <v>3</v>
      </c>
      <c r="B18" s="145"/>
      <c r="C18" s="145"/>
      <c r="D18" s="145"/>
      <c r="E18" s="145"/>
      <c r="F18" s="145" t="s">
        <v>4</v>
      </c>
      <c r="G18" s="145" t="s">
        <v>5</v>
      </c>
      <c r="H18" s="155" t="s">
        <v>67</v>
      </c>
      <c r="I18" s="164" t="s">
        <v>59</v>
      </c>
      <c r="J18" s="165"/>
      <c r="K18" s="165"/>
      <c r="L18" s="165"/>
      <c r="M18" s="165"/>
      <c r="N18" s="165"/>
      <c r="O18" s="166"/>
      <c r="P18" s="164" t="s">
        <v>121</v>
      </c>
      <c r="Q18" s="165"/>
      <c r="R18" s="165"/>
      <c r="S18" s="165"/>
      <c r="T18" s="165"/>
      <c r="U18" s="165"/>
      <c r="V18" s="166"/>
      <c r="W18" s="128"/>
    </row>
    <row r="19" spans="1:23" s="4" customFormat="1" ht="33" x14ac:dyDescent="0.25">
      <c r="A19" s="47" t="s">
        <v>6</v>
      </c>
      <c r="B19" s="47" t="s">
        <v>7</v>
      </c>
      <c r="C19" s="47" t="s">
        <v>8</v>
      </c>
      <c r="D19" s="145" t="s">
        <v>9</v>
      </c>
      <c r="E19" s="145"/>
      <c r="F19" s="145"/>
      <c r="G19" s="145"/>
      <c r="H19" s="156"/>
      <c r="I19" s="89">
        <v>2019</v>
      </c>
      <c r="J19" s="89">
        <v>2020</v>
      </c>
      <c r="K19" s="89">
        <v>2021</v>
      </c>
      <c r="L19" s="89">
        <v>2022</v>
      </c>
      <c r="M19" s="89">
        <v>2023</v>
      </c>
      <c r="N19" s="89">
        <v>2024</v>
      </c>
      <c r="O19" s="89">
        <v>2025</v>
      </c>
      <c r="P19" s="89">
        <v>2019</v>
      </c>
      <c r="Q19" s="89">
        <v>2020</v>
      </c>
      <c r="R19" s="89">
        <v>2021</v>
      </c>
      <c r="S19" s="89">
        <v>2022</v>
      </c>
      <c r="T19" s="89">
        <v>2023</v>
      </c>
      <c r="U19" s="129">
        <v>2024</v>
      </c>
      <c r="V19" s="129">
        <v>2025</v>
      </c>
      <c r="W19" s="128"/>
    </row>
    <row r="20" spans="1:23" s="4" customFormat="1" ht="15.75" hidden="1" x14ac:dyDescent="0.25">
      <c r="A20" s="6">
        <v>16</v>
      </c>
      <c r="B20" s="6"/>
      <c r="C20" s="6"/>
      <c r="D20" s="6"/>
      <c r="E20" s="6"/>
      <c r="F20" s="7" t="s">
        <v>10</v>
      </c>
      <c r="G20" s="5"/>
      <c r="H20" s="16"/>
      <c r="I20" s="13"/>
      <c r="J20" s="13"/>
      <c r="K20" s="13"/>
      <c r="L20" s="13"/>
      <c r="M20" s="13"/>
      <c r="N20" s="13"/>
      <c r="O20" s="13"/>
      <c r="P20" s="13" t="e">
        <f>P22+P46+P53+P56+#REF!+P69</f>
        <v>#REF!</v>
      </c>
      <c r="Q20" s="13" t="e">
        <f>Q22+Q46+Q53+Q56+#REF!+Q69</f>
        <v>#REF!</v>
      </c>
      <c r="R20" s="13" t="e">
        <f>R22+R46+R53+R56+#REF!+R69</f>
        <v>#REF!</v>
      </c>
      <c r="S20" s="13" t="e">
        <f>S22+S46+S53+S56+#REF!+S69</f>
        <v>#REF!</v>
      </c>
      <c r="T20" s="13" t="e">
        <f>T22+T46+T53+T56+#REF!+T69</f>
        <v>#REF!</v>
      </c>
      <c r="U20" s="13" t="e">
        <f>U22+U46+U53+U56+#REF!+U69</f>
        <v>#REF!</v>
      </c>
      <c r="V20" s="13" t="e">
        <f>V22+V46+V53+V56+#REF!+V69</f>
        <v>#REF!</v>
      </c>
      <c r="W20" s="128"/>
    </row>
    <row r="21" spans="1:23" s="4" customFormat="1" ht="24.75" hidden="1" customHeight="1" x14ac:dyDescent="0.25">
      <c r="A21" s="6">
        <v>16</v>
      </c>
      <c r="B21" s="6">
        <v>1</v>
      </c>
      <c r="C21" s="6"/>
      <c r="D21" s="6"/>
      <c r="E21" s="6"/>
      <c r="F21" s="8" t="s">
        <v>11</v>
      </c>
      <c r="G21" s="5"/>
      <c r="H21" s="1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130"/>
      <c r="V21" s="130"/>
      <c r="W21" s="128"/>
    </row>
    <row r="22" spans="1:23" s="9" customFormat="1" ht="21.75" customHeight="1" x14ac:dyDescent="0.25">
      <c r="A22" s="101">
        <v>16</v>
      </c>
      <c r="B22" s="101" t="s">
        <v>12</v>
      </c>
      <c r="C22" s="101" t="s">
        <v>13</v>
      </c>
      <c r="D22" s="163"/>
      <c r="E22" s="163"/>
      <c r="F22" s="27" t="s">
        <v>14</v>
      </c>
      <c r="G22" s="28"/>
      <c r="H22" s="28"/>
      <c r="I22" s="14"/>
      <c r="J22" s="14"/>
      <c r="K22" s="14"/>
      <c r="L22" s="14"/>
      <c r="M22" s="14"/>
      <c r="N22" s="14"/>
      <c r="O22" s="14"/>
      <c r="P22" s="14">
        <f>P23+P41</f>
        <v>34994.700000000004</v>
      </c>
      <c r="Q22" s="14">
        <f>Q23+Q41+Q42</f>
        <v>37848.300000000003</v>
      </c>
      <c r="R22" s="14">
        <f>R23+R41</f>
        <v>50312.4</v>
      </c>
      <c r="S22" s="14">
        <f>S23+S41</f>
        <v>58326.799999999996</v>
      </c>
      <c r="T22" s="14">
        <f>T23+T41</f>
        <v>63330.2</v>
      </c>
      <c r="U22" s="13">
        <f>U23+U41</f>
        <v>64310.6</v>
      </c>
      <c r="V22" s="13">
        <f>V23+V41</f>
        <v>67268.999999999985</v>
      </c>
      <c r="W22" s="131"/>
    </row>
    <row r="23" spans="1:23" ht="75.75" customHeight="1" x14ac:dyDescent="0.25">
      <c r="A23" s="102">
        <v>16</v>
      </c>
      <c r="B23" s="102" t="s">
        <v>12</v>
      </c>
      <c r="C23" s="102" t="s">
        <v>13</v>
      </c>
      <c r="D23" s="162" t="s">
        <v>15</v>
      </c>
      <c r="E23" s="162"/>
      <c r="F23" s="29" t="s">
        <v>149</v>
      </c>
      <c r="G23" s="29"/>
      <c r="H23" s="29"/>
      <c r="I23" s="14"/>
      <c r="J23" s="14"/>
      <c r="K23" s="14"/>
      <c r="L23" s="14"/>
      <c r="M23" s="14"/>
      <c r="N23" s="14"/>
      <c r="O23" s="14"/>
      <c r="P23" s="14">
        <f t="shared" ref="P23:U23" si="0">P24+P25+P28+P29+P30+P33+P34+P37+P38+P32+P26+P27+P35+P36+P39</f>
        <v>34626.400000000001</v>
      </c>
      <c r="Q23" s="14">
        <f t="shared" si="0"/>
        <v>37348</v>
      </c>
      <c r="R23" s="14">
        <f t="shared" si="0"/>
        <v>44623.9</v>
      </c>
      <c r="S23" s="14">
        <f>S24+S25+S28+S29+S30+S33+S34+S37+S38+S32+S26+S27+S35+S36+S39</f>
        <v>56127.6</v>
      </c>
      <c r="T23" s="14">
        <f t="shared" si="0"/>
        <v>57070.299999999996</v>
      </c>
      <c r="U23" s="13">
        <f t="shared" si="0"/>
        <v>58050.7</v>
      </c>
      <c r="V23" s="13">
        <f t="shared" ref="V23" si="1">V24+V25+V28+V29+V30+V33+V34+V37+V38+V32+V26+V27+V35+V36+V39</f>
        <v>60721.099999999984</v>
      </c>
    </row>
    <row r="24" spans="1:23" ht="78" customHeight="1" x14ac:dyDescent="0.25">
      <c r="A24" s="102"/>
      <c r="B24" s="102"/>
      <c r="C24" s="102"/>
      <c r="D24" s="102"/>
      <c r="E24" s="102"/>
      <c r="F24" s="29" t="s">
        <v>150</v>
      </c>
      <c r="G24" s="30" t="s">
        <v>114</v>
      </c>
      <c r="H24" s="30" t="s">
        <v>68</v>
      </c>
      <c r="I24" s="26">
        <v>21</v>
      </c>
      <c r="J24" s="26">
        <v>26</v>
      </c>
      <c r="K24" s="26">
        <v>26</v>
      </c>
      <c r="L24" s="26">
        <v>26</v>
      </c>
      <c r="M24" s="26">
        <v>26</v>
      </c>
      <c r="N24" s="26">
        <v>26</v>
      </c>
      <c r="O24" s="26">
        <v>26</v>
      </c>
      <c r="P24" s="26">
        <v>19469.7</v>
      </c>
      <c r="Q24" s="26">
        <v>20726.3</v>
      </c>
      <c r="R24" s="26">
        <v>28211.5</v>
      </c>
      <c r="S24" s="26">
        <f>21590.7+8277.5</f>
        <v>29868.2</v>
      </c>
      <c r="T24" s="26">
        <f>22533.4+8277.5</f>
        <v>30810.9</v>
      </c>
      <c r="U24" s="130">
        <f>23513.8+8277.5</f>
        <v>31791.3</v>
      </c>
      <c r="V24" s="130">
        <f>ROUND(U24*1.046,1)</f>
        <v>33253.699999999997</v>
      </c>
    </row>
    <row r="25" spans="1:23" ht="66" x14ac:dyDescent="0.25">
      <c r="A25" s="102"/>
      <c r="B25" s="102"/>
      <c r="C25" s="102"/>
      <c r="D25" s="162"/>
      <c r="E25" s="162"/>
      <c r="F25" s="29" t="s">
        <v>150</v>
      </c>
      <c r="G25" s="29" t="s">
        <v>115</v>
      </c>
      <c r="H25" s="29" t="s">
        <v>71</v>
      </c>
      <c r="I25" s="26">
        <v>18.2</v>
      </c>
      <c r="J25" s="26">
        <v>15</v>
      </c>
      <c r="K25" s="26"/>
      <c r="L25" s="26">
        <v>18.2</v>
      </c>
      <c r="M25" s="26">
        <v>18.2</v>
      </c>
      <c r="N25" s="26">
        <v>18.2</v>
      </c>
      <c r="O25" s="26">
        <v>18.2</v>
      </c>
      <c r="P25" s="26">
        <v>495.2</v>
      </c>
      <c r="Q25" s="26">
        <v>230.5</v>
      </c>
      <c r="R25" s="26"/>
      <c r="S25" s="26">
        <v>349.5</v>
      </c>
      <c r="T25" s="26">
        <v>349.5</v>
      </c>
      <c r="U25" s="130">
        <v>349.5</v>
      </c>
      <c r="V25" s="130">
        <f t="shared" ref="V25:V50" si="2">ROUND(U25*1.046,1)</f>
        <v>365.6</v>
      </c>
    </row>
    <row r="26" spans="1:23" ht="66" x14ac:dyDescent="0.25">
      <c r="A26" s="102"/>
      <c r="B26" s="102"/>
      <c r="C26" s="102"/>
      <c r="D26" s="102"/>
      <c r="E26" s="102"/>
      <c r="F26" s="29" t="s">
        <v>150</v>
      </c>
      <c r="G26" s="29" t="s">
        <v>50</v>
      </c>
      <c r="H26" s="29" t="s">
        <v>71</v>
      </c>
      <c r="I26" s="26">
        <v>1.9</v>
      </c>
      <c r="J26" s="26">
        <v>1.9</v>
      </c>
      <c r="K26" s="26">
        <v>1.9</v>
      </c>
      <c r="L26" s="26">
        <v>1.9</v>
      </c>
      <c r="M26" s="26">
        <v>1.9</v>
      </c>
      <c r="N26" s="26">
        <v>1.9</v>
      </c>
      <c r="O26" s="26">
        <v>1.9</v>
      </c>
      <c r="P26" s="26">
        <v>110.7</v>
      </c>
      <c r="Q26" s="26">
        <v>234.2</v>
      </c>
      <c r="R26" s="26">
        <v>105.6</v>
      </c>
      <c r="S26" s="26">
        <v>140.19999999999999</v>
      </c>
      <c r="T26" s="26">
        <v>140.19999999999999</v>
      </c>
      <c r="U26" s="130">
        <v>140.19999999999999</v>
      </c>
      <c r="V26" s="130">
        <f t="shared" si="2"/>
        <v>146.6</v>
      </c>
    </row>
    <row r="27" spans="1:23" ht="66" x14ac:dyDescent="0.25">
      <c r="A27" s="102"/>
      <c r="B27" s="102"/>
      <c r="C27" s="102"/>
      <c r="D27" s="162"/>
      <c r="E27" s="162"/>
      <c r="F27" s="29" t="s">
        <v>150</v>
      </c>
      <c r="G27" s="29" t="s">
        <v>145</v>
      </c>
      <c r="H27" s="29" t="s">
        <v>71</v>
      </c>
      <c r="I27" s="26">
        <v>568</v>
      </c>
      <c r="J27" s="26">
        <v>526</v>
      </c>
      <c r="K27" s="26">
        <v>451</v>
      </c>
      <c r="L27" s="26">
        <v>481</v>
      </c>
      <c r="M27" s="26">
        <v>481</v>
      </c>
      <c r="N27" s="26">
        <v>481</v>
      </c>
      <c r="O27" s="26">
        <v>481</v>
      </c>
      <c r="P27" s="26">
        <v>1223</v>
      </c>
      <c r="Q27" s="26">
        <v>597.79999999999995</v>
      </c>
      <c r="R27" s="26">
        <v>530.1</v>
      </c>
      <c r="S27" s="26">
        <v>863.9</v>
      </c>
      <c r="T27" s="26">
        <v>863.9</v>
      </c>
      <c r="U27" s="130">
        <v>863.9</v>
      </c>
      <c r="V27" s="130">
        <f t="shared" si="2"/>
        <v>903.6</v>
      </c>
    </row>
    <row r="28" spans="1:23" ht="66" x14ac:dyDescent="0.25">
      <c r="A28" s="102"/>
      <c r="B28" s="102"/>
      <c r="C28" s="102"/>
      <c r="D28" s="162"/>
      <c r="E28" s="162"/>
      <c r="F28" s="29" t="s">
        <v>150</v>
      </c>
      <c r="G28" s="50" t="s">
        <v>131</v>
      </c>
      <c r="H28" s="29" t="s">
        <v>71</v>
      </c>
      <c r="I28" s="26">
        <f>6.6+29.5</f>
        <v>36.1</v>
      </c>
      <c r="J28" s="26"/>
      <c r="K28" s="26"/>
      <c r="L28" s="26">
        <v>30</v>
      </c>
      <c r="M28" s="26">
        <v>30</v>
      </c>
      <c r="N28" s="26">
        <v>30</v>
      </c>
      <c r="O28" s="26">
        <v>30</v>
      </c>
      <c r="P28" s="26">
        <f>106+397.8</f>
        <v>503.8</v>
      </c>
      <c r="Q28" s="26"/>
      <c r="R28" s="26"/>
      <c r="S28" s="26">
        <v>336</v>
      </c>
      <c r="T28" s="26">
        <v>336</v>
      </c>
      <c r="U28" s="130">
        <v>336</v>
      </c>
      <c r="V28" s="130">
        <f t="shared" si="2"/>
        <v>351.5</v>
      </c>
    </row>
    <row r="29" spans="1:23" ht="66" x14ac:dyDescent="0.25">
      <c r="A29" s="102"/>
      <c r="B29" s="102"/>
      <c r="C29" s="102"/>
      <c r="D29" s="162"/>
      <c r="E29" s="162"/>
      <c r="F29" s="29" t="s">
        <v>150</v>
      </c>
      <c r="G29" s="50" t="s">
        <v>130</v>
      </c>
      <c r="H29" s="29" t="s">
        <v>71</v>
      </c>
      <c r="I29" s="26">
        <v>1105</v>
      </c>
      <c r="J29" s="26">
        <v>1027</v>
      </c>
      <c r="K29" s="26">
        <v>867</v>
      </c>
      <c r="L29" s="26">
        <v>917</v>
      </c>
      <c r="M29" s="26">
        <v>917</v>
      </c>
      <c r="N29" s="26">
        <v>917</v>
      </c>
      <c r="O29" s="26">
        <v>917</v>
      </c>
      <c r="P29" s="26">
        <v>861.9</v>
      </c>
      <c r="Q29" s="26">
        <v>880.2</v>
      </c>
      <c r="R29" s="26">
        <v>712.9</v>
      </c>
      <c r="S29" s="26">
        <v>1576.1</v>
      </c>
      <c r="T29" s="26">
        <v>1576.1</v>
      </c>
      <c r="U29" s="130">
        <v>1576.1</v>
      </c>
      <c r="V29" s="130">
        <f t="shared" si="2"/>
        <v>1648.6</v>
      </c>
    </row>
    <row r="30" spans="1:23" ht="66" x14ac:dyDescent="0.25">
      <c r="A30" s="102"/>
      <c r="B30" s="102"/>
      <c r="C30" s="102"/>
      <c r="D30" s="162"/>
      <c r="E30" s="162"/>
      <c r="F30" s="29" t="s">
        <v>150</v>
      </c>
      <c r="G30" s="50" t="s">
        <v>132</v>
      </c>
      <c r="H30" s="29" t="s">
        <v>71</v>
      </c>
      <c r="I30" s="26"/>
      <c r="J30" s="26">
        <v>2.4</v>
      </c>
      <c r="K30" s="26">
        <v>2.4</v>
      </c>
      <c r="L30" s="26">
        <v>2.4</v>
      </c>
      <c r="M30" s="26">
        <v>2.4</v>
      </c>
      <c r="N30" s="26">
        <v>2.4</v>
      </c>
      <c r="O30" s="26">
        <v>2.4</v>
      </c>
      <c r="P30" s="26"/>
      <c r="Q30" s="26">
        <v>52.8</v>
      </c>
      <c r="R30" s="26">
        <v>29.7</v>
      </c>
      <c r="S30" s="26">
        <v>65.900000000000006</v>
      </c>
      <c r="T30" s="26">
        <v>65.900000000000006</v>
      </c>
      <c r="U30" s="130">
        <v>65.900000000000006</v>
      </c>
      <c r="V30" s="130">
        <f t="shared" si="2"/>
        <v>68.900000000000006</v>
      </c>
    </row>
    <row r="31" spans="1:23" ht="0.75" hidden="1" customHeight="1" x14ac:dyDescent="0.25">
      <c r="A31" s="102"/>
      <c r="B31" s="102"/>
      <c r="C31" s="102"/>
      <c r="D31" s="162"/>
      <c r="E31" s="162"/>
      <c r="F31" s="29" t="s">
        <v>150</v>
      </c>
      <c r="G31" s="29"/>
      <c r="H31" s="29" t="s">
        <v>71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130"/>
      <c r="V31" s="130">
        <f t="shared" si="2"/>
        <v>0</v>
      </c>
    </row>
    <row r="32" spans="1:23" ht="66" x14ac:dyDescent="0.25">
      <c r="A32" s="102"/>
      <c r="B32" s="102"/>
      <c r="C32" s="102"/>
      <c r="D32" s="162"/>
      <c r="E32" s="162"/>
      <c r="F32" s="29" t="s">
        <v>150</v>
      </c>
      <c r="G32" s="29" t="s">
        <v>129</v>
      </c>
      <c r="H32" s="29" t="s">
        <v>71</v>
      </c>
      <c r="I32" s="26">
        <v>2.4</v>
      </c>
      <c r="J32" s="26"/>
      <c r="K32" s="26"/>
      <c r="L32" s="26"/>
      <c r="M32" s="26"/>
      <c r="N32" s="26"/>
      <c r="O32" s="26"/>
      <c r="P32" s="26">
        <v>362.4</v>
      </c>
      <c r="Q32" s="26"/>
      <c r="R32" s="26"/>
      <c r="S32" s="26"/>
      <c r="T32" s="26"/>
      <c r="U32" s="130"/>
      <c r="V32" s="130">
        <f t="shared" si="2"/>
        <v>0</v>
      </c>
    </row>
    <row r="33" spans="1:74" ht="66" x14ac:dyDescent="0.25">
      <c r="A33" s="102"/>
      <c r="B33" s="102"/>
      <c r="C33" s="102"/>
      <c r="D33" s="162"/>
      <c r="E33" s="162"/>
      <c r="F33" s="29" t="s">
        <v>150</v>
      </c>
      <c r="G33" s="29" t="s">
        <v>116</v>
      </c>
      <c r="H33" s="29" t="s">
        <v>77</v>
      </c>
      <c r="I33" s="26">
        <v>45.1</v>
      </c>
      <c r="J33" s="26">
        <v>45.1</v>
      </c>
      <c r="K33" s="26">
        <v>45.1</v>
      </c>
      <c r="L33" s="26">
        <v>45.1</v>
      </c>
      <c r="M33" s="26">
        <v>45.1</v>
      </c>
      <c r="N33" s="26">
        <v>45.1</v>
      </c>
      <c r="O33" s="26">
        <v>45.1</v>
      </c>
      <c r="P33" s="26">
        <v>260.7</v>
      </c>
      <c r="Q33" s="26">
        <v>355.1</v>
      </c>
      <c r="R33" s="26">
        <v>307.89999999999998</v>
      </c>
      <c r="S33" s="26">
        <v>305.5</v>
      </c>
      <c r="T33" s="26">
        <v>305.5</v>
      </c>
      <c r="U33" s="130">
        <v>305.5</v>
      </c>
      <c r="V33" s="130">
        <f t="shared" si="2"/>
        <v>319.60000000000002</v>
      </c>
    </row>
    <row r="34" spans="1:74" ht="66" x14ac:dyDescent="0.25">
      <c r="A34" s="102"/>
      <c r="B34" s="102"/>
      <c r="C34" s="102"/>
      <c r="D34" s="162"/>
      <c r="E34" s="162"/>
      <c r="F34" s="29" t="s">
        <v>150</v>
      </c>
      <c r="G34" s="30" t="s">
        <v>126</v>
      </c>
      <c r="H34" s="30" t="s">
        <v>117</v>
      </c>
      <c r="I34" s="26">
        <v>437</v>
      </c>
      <c r="J34" s="26">
        <v>391</v>
      </c>
      <c r="K34" s="26">
        <v>330</v>
      </c>
      <c r="L34" s="26">
        <v>398</v>
      </c>
      <c r="M34" s="26">
        <v>398</v>
      </c>
      <c r="N34" s="26">
        <v>398</v>
      </c>
      <c r="O34" s="26">
        <v>398</v>
      </c>
      <c r="P34" s="26">
        <v>533.6</v>
      </c>
      <c r="Q34" s="26">
        <v>400.9</v>
      </c>
      <c r="R34" s="26">
        <v>277.7</v>
      </c>
      <c r="S34" s="26">
        <v>1031.5999999999999</v>
      </c>
      <c r="T34" s="26">
        <v>1031.5999999999999</v>
      </c>
      <c r="U34" s="130">
        <v>1031.5999999999999</v>
      </c>
      <c r="V34" s="130">
        <f t="shared" si="2"/>
        <v>1079.0999999999999</v>
      </c>
    </row>
    <row r="35" spans="1:74" ht="77.25" customHeight="1" x14ac:dyDescent="0.25">
      <c r="A35" s="103"/>
      <c r="B35" s="103"/>
      <c r="C35" s="103"/>
      <c r="D35" s="103"/>
      <c r="E35" s="104">
        <v>3</v>
      </c>
      <c r="F35" s="29" t="s">
        <v>150</v>
      </c>
      <c r="G35" s="31" t="s">
        <v>133</v>
      </c>
      <c r="H35" s="31" t="s">
        <v>77</v>
      </c>
      <c r="I35" s="90">
        <v>2029452</v>
      </c>
      <c r="J35" s="90">
        <v>2029392</v>
      </c>
      <c r="K35" s="90">
        <v>2028920</v>
      </c>
      <c r="L35" s="90">
        <v>2028920</v>
      </c>
      <c r="M35" s="90">
        <v>2028920</v>
      </c>
      <c r="N35" s="90">
        <v>2028920</v>
      </c>
      <c r="O35" s="90">
        <v>2028920</v>
      </c>
      <c r="P35" s="26">
        <v>4560.5</v>
      </c>
      <c r="Q35" s="26">
        <v>7082.4</v>
      </c>
      <c r="R35" s="26">
        <v>7094.1</v>
      </c>
      <c r="S35" s="26">
        <v>13469.6</v>
      </c>
      <c r="T35" s="26">
        <v>13469.6</v>
      </c>
      <c r="U35" s="130">
        <v>13469.6</v>
      </c>
      <c r="V35" s="130">
        <f t="shared" si="2"/>
        <v>14089.2</v>
      </c>
    </row>
    <row r="36" spans="1:74" ht="63.75" customHeight="1" x14ac:dyDescent="0.25">
      <c r="A36" s="105"/>
      <c r="B36" s="105"/>
      <c r="C36" s="105"/>
      <c r="D36" s="105"/>
      <c r="E36" s="106">
        <v>3</v>
      </c>
      <c r="F36" s="100" t="s">
        <v>150</v>
      </c>
      <c r="G36" s="31" t="s">
        <v>134</v>
      </c>
      <c r="H36" s="31" t="s">
        <v>77</v>
      </c>
      <c r="I36" s="90">
        <v>2029452</v>
      </c>
      <c r="J36" s="90">
        <v>2029392</v>
      </c>
      <c r="K36" s="90">
        <v>2028920</v>
      </c>
      <c r="L36" s="90">
        <v>2028920</v>
      </c>
      <c r="M36" s="90">
        <v>2028920</v>
      </c>
      <c r="N36" s="90">
        <v>2028920</v>
      </c>
      <c r="O36" s="90">
        <v>2028920</v>
      </c>
      <c r="P36" s="26">
        <v>1501.9</v>
      </c>
      <c r="Q36" s="26">
        <v>1965.9</v>
      </c>
      <c r="R36" s="26">
        <v>1604.6</v>
      </c>
      <c r="S36" s="26">
        <v>2171</v>
      </c>
      <c r="T36" s="26">
        <v>2171</v>
      </c>
      <c r="U36" s="130">
        <v>2171</v>
      </c>
      <c r="V36" s="130">
        <f t="shared" si="2"/>
        <v>2270.9</v>
      </c>
    </row>
    <row r="37" spans="1:74" ht="66" x14ac:dyDescent="0.25">
      <c r="A37" s="107"/>
      <c r="B37" s="107"/>
      <c r="C37" s="107"/>
      <c r="D37" s="107"/>
      <c r="E37" s="104"/>
      <c r="F37" s="29" t="s">
        <v>150</v>
      </c>
      <c r="G37" s="31" t="s">
        <v>17</v>
      </c>
      <c r="H37" s="31" t="s">
        <v>117</v>
      </c>
      <c r="I37" s="26">
        <v>16</v>
      </c>
      <c r="J37" s="26">
        <v>16</v>
      </c>
      <c r="K37" s="26">
        <v>16</v>
      </c>
      <c r="L37" s="26">
        <v>16</v>
      </c>
      <c r="M37" s="26">
        <v>16</v>
      </c>
      <c r="N37" s="26">
        <v>16</v>
      </c>
      <c r="O37" s="26">
        <v>16</v>
      </c>
      <c r="P37" s="26">
        <v>4059.6</v>
      </c>
      <c r="Q37" s="26">
        <v>4380.7</v>
      </c>
      <c r="R37" s="26">
        <v>5411.9</v>
      </c>
      <c r="S37" s="26">
        <v>5258.5</v>
      </c>
      <c r="T37" s="26">
        <v>5258.5</v>
      </c>
      <c r="U37" s="130">
        <v>5258.5</v>
      </c>
      <c r="V37" s="130">
        <f t="shared" si="2"/>
        <v>5500.4</v>
      </c>
    </row>
    <row r="38" spans="1:74" ht="87" customHeight="1" x14ac:dyDescent="0.25">
      <c r="A38" s="107"/>
      <c r="B38" s="107"/>
      <c r="C38" s="107"/>
      <c r="D38" s="107"/>
      <c r="E38" s="104"/>
      <c r="F38" s="29" t="s">
        <v>150</v>
      </c>
      <c r="G38" s="31" t="s">
        <v>118</v>
      </c>
      <c r="H38" s="31" t="s">
        <v>117</v>
      </c>
      <c r="I38" s="26">
        <v>96</v>
      </c>
      <c r="J38" s="26">
        <v>96</v>
      </c>
      <c r="K38" s="26">
        <v>90</v>
      </c>
      <c r="L38" s="26">
        <v>96</v>
      </c>
      <c r="M38" s="26">
        <v>96</v>
      </c>
      <c r="N38" s="26">
        <v>96</v>
      </c>
      <c r="O38" s="26">
        <v>96</v>
      </c>
      <c r="P38" s="26">
        <v>683.4</v>
      </c>
      <c r="Q38" s="26">
        <v>348.7</v>
      </c>
      <c r="R38" s="26">
        <v>278.89999999999998</v>
      </c>
      <c r="S38" s="26">
        <v>629.70000000000005</v>
      </c>
      <c r="T38" s="26">
        <v>629.70000000000005</v>
      </c>
      <c r="U38" s="130">
        <v>629.70000000000005</v>
      </c>
      <c r="V38" s="130">
        <f t="shared" si="2"/>
        <v>658.7</v>
      </c>
    </row>
    <row r="39" spans="1:74" ht="62.25" customHeight="1" x14ac:dyDescent="0.25">
      <c r="A39" s="107"/>
      <c r="B39" s="107"/>
      <c r="C39" s="107"/>
      <c r="D39" s="107"/>
      <c r="E39" s="104"/>
      <c r="F39" s="29" t="s">
        <v>150</v>
      </c>
      <c r="G39" s="31" t="s">
        <v>119</v>
      </c>
      <c r="H39" s="31" t="s">
        <v>117</v>
      </c>
      <c r="I39" s="26"/>
      <c r="J39" s="26">
        <v>86</v>
      </c>
      <c r="K39" s="26">
        <v>72</v>
      </c>
      <c r="L39" s="26">
        <v>62</v>
      </c>
      <c r="M39" s="26">
        <v>62</v>
      </c>
      <c r="N39" s="26">
        <v>62</v>
      </c>
      <c r="O39" s="26">
        <v>62</v>
      </c>
      <c r="P39" s="26"/>
      <c r="Q39" s="26">
        <v>92.5</v>
      </c>
      <c r="R39" s="26">
        <v>59</v>
      </c>
      <c r="S39" s="26">
        <v>61.9</v>
      </c>
      <c r="T39" s="26">
        <v>61.9</v>
      </c>
      <c r="U39" s="130">
        <v>61.9</v>
      </c>
      <c r="V39" s="130">
        <f t="shared" si="2"/>
        <v>64.7</v>
      </c>
    </row>
    <row r="40" spans="1:74" ht="18.75" x14ac:dyDescent="0.25">
      <c r="A40" s="108" t="s">
        <v>18</v>
      </c>
      <c r="B40" s="108" t="s">
        <v>12</v>
      </c>
      <c r="C40" s="108" t="s">
        <v>13</v>
      </c>
      <c r="D40" s="167" t="s">
        <v>13</v>
      </c>
      <c r="E40" s="167"/>
      <c r="F40" s="32" t="s">
        <v>19</v>
      </c>
      <c r="G40" s="33"/>
      <c r="H40" s="33"/>
      <c r="I40" s="91"/>
      <c r="J40" s="91"/>
      <c r="K40" s="91"/>
      <c r="L40" s="91"/>
      <c r="M40" s="91"/>
      <c r="N40" s="91"/>
      <c r="O40" s="91"/>
      <c r="P40" s="91">
        <v>368.3</v>
      </c>
      <c r="Q40" s="91">
        <v>500.3</v>
      </c>
      <c r="R40" s="91">
        <f>R41</f>
        <v>5688.5</v>
      </c>
      <c r="S40" s="91">
        <f t="shared" ref="S40:V40" si="3">S41</f>
        <v>2199.1999999999998</v>
      </c>
      <c r="T40" s="91">
        <f t="shared" si="3"/>
        <v>6259.9</v>
      </c>
      <c r="U40" s="132">
        <f t="shared" si="3"/>
        <v>6259.9</v>
      </c>
      <c r="V40" s="130">
        <f t="shared" si="2"/>
        <v>6547.9</v>
      </c>
    </row>
    <row r="41" spans="1:74" ht="18.75" x14ac:dyDescent="0.25">
      <c r="A41" s="108"/>
      <c r="B41" s="108"/>
      <c r="C41" s="108"/>
      <c r="D41" s="167"/>
      <c r="E41" s="167"/>
      <c r="F41" s="33" t="s">
        <v>144</v>
      </c>
      <c r="G41" s="33" t="s">
        <v>135</v>
      </c>
      <c r="H41" s="33" t="s">
        <v>77</v>
      </c>
      <c r="I41" s="26">
        <v>4.9000000000000004</v>
      </c>
      <c r="J41" s="26">
        <v>1.7096</v>
      </c>
      <c r="K41" s="26">
        <v>72.400000000000006</v>
      </c>
      <c r="L41" s="26">
        <v>18.2</v>
      </c>
      <c r="M41" s="26">
        <v>21.3</v>
      </c>
      <c r="N41" s="26">
        <v>24.4</v>
      </c>
      <c r="O41" s="26">
        <v>24.4</v>
      </c>
      <c r="P41" s="26">
        <v>368.3</v>
      </c>
      <c r="Q41" s="26">
        <v>500.3</v>
      </c>
      <c r="R41" s="26">
        <v>5688.5</v>
      </c>
      <c r="S41" s="26">
        <v>2199.1999999999998</v>
      </c>
      <c r="T41" s="26">
        <v>6259.9</v>
      </c>
      <c r="U41" s="130">
        <v>6259.9</v>
      </c>
      <c r="V41" s="130">
        <f t="shared" si="2"/>
        <v>6547.9</v>
      </c>
    </row>
    <row r="42" spans="1:74" ht="30.75" hidden="1" customHeight="1" x14ac:dyDescent="0.25">
      <c r="A42" s="108" t="s">
        <v>18</v>
      </c>
      <c r="B42" s="108" t="s">
        <v>12</v>
      </c>
      <c r="C42" s="108" t="s">
        <v>13</v>
      </c>
      <c r="D42" s="159" t="s">
        <v>84</v>
      </c>
      <c r="E42" s="160"/>
      <c r="F42" s="33" t="s">
        <v>20</v>
      </c>
      <c r="G42" s="31" t="s">
        <v>142</v>
      </c>
      <c r="H42" s="33" t="s">
        <v>77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130">
        <f t="shared" ref="U42:V44" si="4">ROUND(T42*1.04,1)</f>
        <v>0</v>
      </c>
      <c r="V42" s="130">
        <f t="shared" si="2"/>
        <v>0</v>
      </c>
    </row>
    <row r="43" spans="1:74" ht="33" hidden="1" x14ac:dyDescent="0.25">
      <c r="A43" s="108"/>
      <c r="B43" s="108"/>
      <c r="C43" s="108"/>
      <c r="D43" s="108"/>
      <c r="E43" s="104">
        <v>3</v>
      </c>
      <c r="F43" s="33" t="s">
        <v>20</v>
      </c>
      <c r="G43" s="31" t="s">
        <v>21</v>
      </c>
      <c r="H43" s="33" t="s">
        <v>77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130">
        <f t="shared" si="4"/>
        <v>0</v>
      </c>
      <c r="V43" s="130">
        <f t="shared" si="2"/>
        <v>0</v>
      </c>
    </row>
    <row r="44" spans="1:74" ht="33" hidden="1" x14ac:dyDescent="0.25">
      <c r="A44" s="108"/>
      <c r="B44" s="108"/>
      <c r="C44" s="108"/>
      <c r="D44" s="108"/>
      <c r="E44" s="104">
        <v>3</v>
      </c>
      <c r="F44" s="33" t="s">
        <v>20</v>
      </c>
      <c r="G44" s="31" t="s">
        <v>142</v>
      </c>
      <c r="H44" s="33" t="s">
        <v>77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130">
        <f t="shared" si="4"/>
        <v>0</v>
      </c>
      <c r="V44" s="130">
        <f t="shared" si="2"/>
        <v>0</v>
      </c>
    </row>
    <row r="45" spans="1:74" s="94" customFormat="1" ht="18.75" x14ac:dyDescent="0.25">
      <c r="A45" s="109" t="s">
        <v>18</v>
      </c>
      <c r="B45" s="109" t="s">
        <v>23</v>
      </c>
      <c r="C45" s="109" t="s">
        <v>13</v>
      </c>
      <c r="D45" s="109"/>
      <c r="E45" s="110"/>
      <c r="F45" s="32" t="s">
        <v>24</v>
      </c>
      <c r="G45" s="96"/>
      <c r="H45" s="32"/>
      <c r="I45" s="91"/>
      <c r="J45" s="91"/>
      <c r="K45" s="91"/>
      <c r="L45" s="91"/>
      <c r="M45" s="91"/>
      <c r="N45" s="91"/>
      <c r="O45" s="91"/>
      <c r="P45" s="91">
        <f t="shared" ref="P45:U45" si="5">P46+P48</f>
        <v>3002.7</v>
      </c>
      <c r="Q45" s="91">
        <f t="shared" si="5"/>
        <v>2000</v>
      </c>
      <c r="R45" s="91">
        <f t="shared" si="5"/>
        <v>193.5</v>
      </c>
      <c r="S45" s="91">
        <f t="shared" si="5"/>
        <v>0</v>
      </c>
      <c r="T45" s="91">
        <f t="shared" si="5"/>
        <v>0</v>
      </c>
      <c r="U45" s="132">
        <f t="shared" si="5"/>
        <v>0</v>
      </c>
      <c r="V45" s="130">
        <f t="shared" si="2"/>
        <v>0</v>
      </c>
      <c r="W45" s="133"/>
    </row>
    <row r="46" spans="1:74" s="97" customFormat="1" ht="18.75" x14ac:dyDescent="0.25">
      <c r="A46" s="108">
        <v>16</v>
      </c>
      <c r="B46" s="108" t="s">
        <v>23</v>
      </c>
      <c r="C46" s="108" t="s">
        <v>13</v>
      </c>
      <c r="D46" s="108" t="s">
        <v>13</v>
      </c>
      <c r="E46" s="104">
        <v>3</v>
      </c>
      <c r="F46" s="33" t="s">
        <v>25</v>
      </c>
      <c r="G46" s="31" t="s">
        <v>26</v>
      </c>
      <c r="H46" s="33" t="s">
        <v>77</v>
      </c>
      <c r="I46" s="98">
        <v>0</v>
      </c>
      <c r="J46" s="98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130">
        <v>0</v>
      </c>
      <c r="V46" s="130">
        <f t="shared" si="2"/>
        <v>0</v>
      </c>
      <c r="W46" s="84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</row>
    <row r="47" spans="1:74" ht="66" x14ac:dyDescent="0.25">
      <c r="A47" s="111" t="s">
        <v>18</v>
      </c>
      <c r="B47" s="111" t="s">
        <v>23</v>
      </c>
      <c r="C47" s="111" t="s">
        <v>13</v>
      </c>
      <c r="D47" s="111" t="s">
        <v>27</v>
      </c>
      <c r="E47" s="112"/>
      <c r="F47" s="40" t="s">
        <v>127</v>
      </c>
      <c r="G47" s="51"/>
      <c r="H47" s="40"/>
      <c r="I47" s="26"/>
      <c r="J47" s="26"/>
      <c r="K47" s="26"/>
      <c r="L47" s="26"/>
      <c r="M47" s="26"/>
      <c r="N47" s="26"/>
      <c r="O47" s="26"/>
      <c r="P47" s="91">
        <f t="shared" ref="P47:U47" si="6">P48+P53</f>
        <v>3002.7</v>
      </c>
      <c r="Q47" s="91">
        <f t="shared" si="6"/>
        <v>2000</v>
      </c>
      <c r="R47" s="91">
        <f t="shared" si="6"/>
        <v>193.5</v>
      </c>
      <c r="S47" s="91">
        <f t="shared" si="6"/>
        <v>0</v>
      </c>
      <c r="T47" s="91">
        <f t="shared" si="6"/>
        <v>0</v>
      </c>
      <c r="U47" s="132">
        <f t="shared" si="6"/>
        <v>0</v>
      </c>
      <c r="V47" s="130">
        <f t="shared" si="2"/>
        <v>0</v>
      </c>
    </row>
    <row r="48" spans="1:74" s="84" customFormat="1" ht="63.75" customHeight="1" x14ac:dyDescent="0.25">
      <c r="A48" s="113"/>
      <c r="B48" s="113"/>
      <c r="C48" s="113"/>
      <c r="D48" s="113"/>
      <c r="E48" s="114"/>
      <c r="F48" s="95" t="s">
        <v>128</v>
      </c>
      <c r="G48" s="95" t="s">
        <v>136</v>
      </c>
      <c r="H48" s="95" t="s">
        <v>137</v>
      </c>
      <c r="I48" s="26" t="s">
        <v>151</v>
      </c>
      <c r="J48" s="26">
        <v>15</v>
      </c>
      <c r="K48" s="26">
        <v>14</v>
      </c>
      <c r="L48" s="26"/>
      <c r="M48" s="26"/>
      <c r="N48" s="26"/>
      <c r="O48" s="26"/>
      <c r="P48" s="26">
        <v>3002.7</v>
      </c>
      <c r="Q48" s="26">
        <v>2000</v>
      </c>
      <c r="R48" s="26">
        <v>193.5</v>
      </c>
      <c r="S48" s="26"/>
      <c r="T48" s="26"/>
      <c r="U48" s="130">
        <f>ROUND(T48*1.04,1)</f>
        <v>0</v>
      </c>
      <c r="V48" s="130">
        <f t="shared" si="2"/>
        <v>0</v>
      </c>
    </row>
    <row r="49" spans="1:22" ht="33" x14ac:dyDescent="0.25">
      <c r="A49" s="108" t="s">
        <v>18</v>
      </c>
      <c r="B49" s="108" t="s">
        <v>23</v>
      </c>
      <c r="C49" s="108" t="s">
        <v>27</v>
      </c>
      <c r="D49" s="115"/>
      <c r="E49" s="104"/>
      <c r="F49" s="32" t="s">
        <v>152</v>
      </c>
      <c r="G49" s="31" t="s">
        <v>29</v>
      </c>
      <c r="H49" s="31" t="s">
        <v>89</v>
      </c>
      <c r="I49" s="57"/>
      <c r="J49" s="57"/>
      <c r="K49" s="123"/>
      <c r="L49" s="123"/>
      <c r="M49" s="123"/>
      <c r="N49" s="123"/>
      <c r="O49" s="123"/>
      <c r="P49" s="123">
        <f>P50+P51</f>
        <v>0</v>
      </c>
      <c r="Q49" s="123">
        <f t="shared" ref="Q49:U49" si="7">Q50+Q51</f>
        <v>0</v>
      </c>
      <c r="R49" s="123">
        <f t="shared" si="7"/>
        <v>0</v>
      </c>
      <c r="S49" s="123">
        <f t="shared" si="7"/>
        <v>1200</v>
      </c>
      <c r="T49" s="123">
        <f t="shared" si="7"/>
        <v>0</v>
      </c>
      <c r="U49" s="134">
        <f t="shared" si="7"/>
        <v>0</v>
      </c>
      <c r="V49" s="130">
        <f t="shared" si="2"/>
        <v>0</v>
      </c>
    </row>
    <row r="50" spans="1:22" ht="43.5" customHeight="1" x14ac:dyDescent="0.25">
      <c r="A50" s="108" t="s">
        <v>18</v>
      </c>
      <c r="B50" s="108" t="s">
        <v>23</v>
      </c>
      <c r="C50" s="108" t="s">
        <v>27</v>
      </c>
      <c r="D50" s="115" t="s">
        <v>15</v>
      </c>
      <c r="E50" s="104"/>
      <c r="F50" s="33" t="s">
        <v>28</v>
      </c>
      <c r="G50" s="31" t="s">
        <v>29</v>
      </c>
      <c r="H50" s="31"/>
      <c r="I50" s="57"/>
      <c r="J50" s="57"/>
      <c r="K50" s="123"/>
      <c r="L50" s="123">
        <v>1</v>
      </c>
      <c r="M50" s="123"/>
      <c r="N50" s="123"/>
      <c r="O50" s="123"/>
      <c r="P50" s="123"/>
      <c r="Q50" s="123"/>
      <c r="R50" s="123"/>
      <c r="S50" s="123">
        <v>1200</v>
      </c>
      <c r="T50" s="123"/>
      <c r="U50" s="134"/>
      <c r="V50" s="130">
        <f t="shared" si="2"/>
        <v>0</v>
      </c>
    </row>
    <row r="51" spans="1:22" ht="48" customHeight="1" x14ac:dyDescent="0.25">
      <c r="A51" s="108" t="s">
        <v>18</v>
      </c>
      <c r="B51" s="108" t="s">
        <v>23</v>
      </c>
      <c r="C51" s="108" t="s">
        <v>27</v>
      </c>
      <c r="D51" s="115" t="s">
        <v>15</v>
      </c>
      <c r="E51" s="104"/>
      <c r="F51" s="33" t="s">
        <v>153</v>
      </c>
      <c r="G51" s="31" t="s">
        <v>29</v>
      </c>
      <c r="H51" s="31"/>
      <c r="I51" s="57"/>
      <c r="J51" s="57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34"/>
      <c r="V51" s="134"/>
    </row>
    <row r="52" spans="1:22" ht="56.25" hidden="1" customHeight="1" x14ac:dyDescent="0.25">
      <c r="A52" s="116" t="s">
        <v>18</v>
      </c>
      <c r="B52" s="116" t="s">
        <v>30</v>
      </c>
      <c r="C52" s="116" t="s">
        <v>15</v>
      </c>
      <c r="D52" s="115"/>
      <c r="E52" s="104"/>
      <c r="F52" s="34" t="s">
        <v>31</v>
      </c>
      <c r="G52" s="31"/>
      <c r="H52" s="31"/>
      <c r="I52" s="26">
        <f>I53+I56</f>
        <v>0</v>
      </c>
      <c r="J52" s="26">
        <f t="shared" ref="J52:U52" si="8">J53+J56</f>
        <v>0</v>
      </c>
      <c r="K52" s="26">
        <f t="shared" si="8"/>
        <v>0</v>
      </c>
      <c r="L52" s="26">
        <f t="shared" si="8"/>
        <v>0</v>
      </c>
      <c r="M52" s="26">
        <f t="shared" si="8"/>
        <v>0</v>
      </c>
      <c r="N52" s="26">
        <f t="shared" si="8"/>
        <v>0</v>
      </c>
      <c r="O52" s="26">
        <f t="shared" ref="O52" si="9">O53+O56</f>
        <v>0</v>
      </c>
      <c r="P52" s="26">
        <f t="shared" si="8"/>
        <v>0</v>
      </c>
      <c r="Q52" s="26">
        <f t="shared" si="8"/>
        <v>0</v>
      </c>
      <c r="R52" s="26">
        <f t="shared" si="8"/>
        <v>0</v>
      </c>
      <c r="S52" s="26">
        <f t="shared" si="8"/>
        <v>0</v>
      </c>
      <c r="T52" s="26">
        <f t="shared" si="8"/>
        <v>0</v>
      </c>
      <c r="U52" s="130">
        <f t="shared" si="8"/>
        <v>0</v>
      </c>
      <c r="V52" s="130">
        <f t="shared" ref="V52" si="10">V53+V56</f>
        <v>0</v>
      </c>
    </row>
    <row r="53" spans="1:22" ht="53.25" hidden="1" customHeight="1" x14ac:dyDescent="0.25">
      <c r="A53" s="116">
        <v>16</v>
      </c>
      <c r="B53" s="116" t="s">
        <v>30</v>
      </c>
      <c r="C53" s="116" t="s">
        <v>15</v>
      </c>
      <c r="D53" s="117" t="s">
        <v>15</v>
      </c>
      <c r="E53" s="118"/>
      <c r="F53" s="33" t="s">
        <v>32</v>
      </c>
      <c r="G53" s="32"/>
      <c r="H53" s="32"/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130">
        <v>0</v>
      </c>
      <c r="V53" s="130">
        <v>0</v>
      </c>
    </row>
    <row r="54" spans="1:22" ht="51.75" hidden="1" customHeight="1" x14ac:dyDescent="0.25">
      <c r="A54" s="108"/>
      <c r="B54" s="108"/>
      <c r="C54" s="108"/>
      <c r="D54" s="108"/>
      <c r="E54" s="108">
        <v>2</v>
      </c>
      <c r="F54" s="33" t="s">
        <v>33</v>
      </c>
      <c r="G54" s="33" t="s">
        <v>34</v>
      </c>
      <c r="H54" s="33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130"/>
      <c r="V54" s="130"/>
    </row>
    <row r="55" spans="1:22" ht="57" hidden="1" customHeight="1" x14ac:dyDescent="0.25">
      <c r="A55" s="108"/>
      <c r="B55" s="108"/>
      <c r="C55" s="108"/>
      <c r="D55" s="108"/>
      <c r="E55" s="108">
        <v>2</v>
      </c>
      <c r="F55" s="33" t="s">
        <v>35</v>
      </c>
      <c r="G55" s="33" t="s">
        <v>36</v>
      </c>
      <c r="H55" s="33"/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130">
        <v>0</v>
      </c>
      <c r="V55" s="130">
        <v>0</v>
      </c>
    </row>
    <row r="56" spans="1:22" ht="62.25" hidden="1" customHeight="1" x14ac:dyDescent="0.25">
      <c r="A56" s="108">
        <v>16</v>
      </c>
      <c r="B56" s="108" t="s">
        <v>30</v>
      </c>
      <c r="C56" s="108" t="s">
        <v>15</v>
      </c>
      <c r="D56" s="115" t="s">
        <v>13</v>
      </c>
      <c r="E56" s="108"/>
      <c r="F56" s="35" t="s">
        <v>37</v>
      </c>
      <c r="G56" s="35"/>
      <c r="H56" s="35"/>
      <c r="I56" s="26">
        <f>I57+I58+I59+I60+I61+I62+I63+I64+I65</f>
        <v>0</v>
      </c>
      <c r="J56" s="26">
        <f t="shared" ref="J56:U56" si="11">J57+J58+J59+J60+J61+J62+J63+J64+J65</f>
        <v>0</v>
      </c>
      <c r="K56" s="26">
        <f t="shared" si="11"/>
        <v>0</v>
      </c>
      <c r="L56" s="26">
        <f t="shared" si="11"/>
        <v>0</v>
      </c>
      <c r="M56" s="26">
        <f t="shared" si="11"/>
        <v>0</v>
      </c>
      <c r="N56" s="26">
        <f t="shared" si="11"/>
        <v>0</v>
      </c>
      <c r="O56" s="26">
        <f t="shared" ref="O56" si="12">O57+O58+O59+O60+O61+O62+O63+O64+O65</f>
        <v>0</v>
      </c>
      <c r="P56" s="26">
        <f t="shared" si="11"/>
        <v>0</v>
      </c>
      <c r="Q56" s="26">
        <f t="shared" si="11"/>
        <v>0</v>
      </c>
      <c r="R56" s="26">
        <f t="shared" si="11"/>
        <v>0</v>
      </c>
      <c r="S56" s="26">
        <f t="shared" si="11"/>
        <v>0</v>
      </c>
      <c r="T56" s="26">
        <f t="shared" si="11"/>
        <v>0</v>
      </c>
      <c r="U56" s="130">
        <f t="shared" si="11"/>
        <v>0</v>
      </c>
      <c r="V56" s="130">
        <f t="shared" ref="V56" si="13">V57+V58+V59+V60+V61+V62+V63+V64+V65</f>
        <v>0</v>
      </c>
    </row>
    <row r="57" spans="1:22" ht="48.75" hidden="1" customHeight="1" x14ac:dyDescent="0.25">
      <c r="A57" s="108"/>
      <c r="B57" s="108"/>
      <c r="C57" s="108"/>
      <c r="D57" s="108"/>
      <c r="E57" s="119">
        <v>2</v>
      </c>
      <c r="F57" s="36" t="s">
        <v>38</v>
      </c>
      <c r="G57" s="36" t="s">
        <v>39</v>
      </c>
      <c r="H57" s="36"/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130">
        <v>0</v>
      </c>
      <c r="V57" s="130">
        <v>0</v>
      </c>
    </row>
    <row r="58" spans="1:22" ht="48" hidden="1" customHeight="1" x14ac:dyDescent="0.25">
      <c r="A58" s="111"/>
      <c r="B58" s="111"/>
      <c r="C58" s="111"/>
      <c r="D58" s="111"/>
      <c r="E58" s="120"/>
      <c r="F58" s="36" t="s">
        <v>40</v>
      </c>
      <c r="G58" s="36" t="s">
        <v>41</v>
      </c>
      <c r="H58" s="36"/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130">
        <v>0</v>
      </c>
      <c r="V58" s="130">
        <v>0</v>
      </c>
    </row>
    <row r="59" spans="1:22" ht="63.75" hidden="1" customHeight="1" x14ac:dyDescent="0.25">
      <c r="A59" s="108"/>
      <c r="B59" s="108"/>
      <c r="C59" s="108"/>
      <c r="D59" s="108"/>
      <c r="E59" s="108"/>
      <c r="F59" s="36" t="s">
        <v>42</v>
      </c>
      <c r="G59" s="37" t="s">
        <v>43</v>
      </c>
      <c r="H59" s="37"/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130">
        <v>0</v>
      </c>
      <c r="V59" s="130">
        <v>0</v>
      </c>
    </row>
    <row r="60" spans="1:22" ht="49.5" hidden="1" customHeight="1" x14ac:dyDescent="0.25">
      <c r="A60" s="108"/>
      <c r="B60" s="108"/>
      <c r="C60" s="108"/>
      <c r="D60" s="108"/>
      <c r="E60" s="119">
        <v>2</v>
      </c>
      <c r="F60" s="36" t="s">
        <v>44</v>
      </c>
      <c r="G60" s="36" t="s">
        <v>39</v>
      </c>
      <c r="H60" s="36"/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130">
        <v>0</v>
      </c>
      <c r="V60" s="130">
        <v>0</v>
      </c>
    </row>
    <row r="61" spans="1:22" ht="43.5" hidden="1" customHeight="1" x14ac:dyDescent="0.25">
      <c r="A61" s="111"/>
      <c r="B61" s="111"/>
      <c r="C61" s="111"/>
      <c r="D61" s="111"/>
      <c r="E61" s="120"/>
      <c r="F61" s="36" t="s">
        <v>45</v>
      </c>
      <c r="G61" s="36" t="s">
        <v>41</v>
      </c>
      <c r="H61" s="36"/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130">
        <v>0</v>
      </c>
      <c r="V61" s="130">
        <v>0</v>
      </c>
    </row>
    <row r="62" spans="1:22" ht="44.25" hidden="1" customHeight="1" x14ac:dyDescent="0.25">
      <c r="A62" s="108"/>
      <c r="B62" s="108"/>
      <c r="C62" s="108"/>
      <c r="D62" s="108"/>
      <c r="E62" s="119">
        <v>2</v>
      </c>
      <c r="F62" s="36" t="s">
        <v>46</v>
      </c>
      <c r="G62" s="36"/>
      <c r="H62" s="36"/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130">
        <v>0</v>
      </c>
      <c r="V62" s="130">
        <v>0</v>
      </c>
    </row>
    <row r="63" spans="1:22" ht="26.25" hidden="1" customHeight="1" x14ac:dyDescent="0.25">
      <c r="A63" s="111"/>
      <c r="B63" s="111"/>
      <c r="C63" s="111"/>
      <c r="D63" s="111"/>
      <c r="E63" s="120"/>
      <c r="F63" s="36" t="s">
        <v>47</v>
      </c>
      <c r="G63" s="36"/>
      <c r="H63" s="36"/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130">
        <v>0</v>
      </c>
      <c r="V63" s="130">
        <v>0</v>
      </c>
    </row>
    <row r="64" spans="1:22" ht="24.75" hidden="1" customHeight="1" x14ac:dyDescent="0.25">
      <c r="A64" s="108"/>
      <c r="B64" s="108"/>
      <c r="C64" s="108"/>
      <c r="D64" s="108"/>
      <c r="E64" s="119"/>
      <c r="F64" s="36" t="s">
        <v>48</v>
      </c>
      <c r="G64" s="36"/>
      <c r="H64" s="36"/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130">
        <v>0</v>
      </c>
      <c r="V64" s="130">
        <v>0</v>
      </c>
    </row>
    <row r="65" spans="1:23" ht="27" hidden="1" customHeight="1" x14ac:dyDescent="0.25">
      <c r="A65" s="111"/>
      <c r="B65" s="111"/>
      <c r="C65" s="111"/>
      <c r="D65" s="111"/>
      <c r="E65" s="121"/>
      <c r="F65" s="38" t="s">
        <v>49</v>
      </c>
      <c r="G65" s="38"/>
      <c r="H65" s="38"/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130">
        <v>0</v>
      </c>
      <c r="V65" s="130">
        <v>0</v>
      </c>
    </row>
    <row r="66" spans="1:23" s="94" customFormat="1" ht="18.75" x14ac:dyDescent="0.25">
      <c r="A66" s="109" t="s">
        <v>18</v>
      </c>
      <c r="B66" s="109" t="s">
        <v>30</v>
      </c>
      <c r="C66" s="109" t="s">
        <v>15</v>
      </c>
      <c r="D66" s="109"/>
      <c r="E66" s="122"/>
      <c r="F66" s="93" t="s">
        <v>31</v>
      </c>
      <c r="G66" s="93"/>
      <c r="H66" s="93"/>
      <c r="I66" s="91"/>
      <c r="J66" s="91"/>
      <c r="K66" s="91"/>
      <c r="L66" s="91"/>
      <c r="M66" s="91"/>
      <c r="N66" s="91"/>
      <c r="O66" s="91"/>
      <c r="P66" s="91">
        <v>0</v>
      </c>
      <c r="Q66" s="91">
        <v>0</v>
      </c>
      <c r="R66" s="91">
        <f>R67+R68</f>
        <v>2567</v>
      </c>
      <c r="S66" s="91">
        <f t="shared" ref="S66:U66" si="14">S67+S68</f>
        <v>1500.8</v>
      </c>
      <c r="T66" s="91">
        <f t="shared" si="14"/>
        <v>1512.9</v>
      </c>
      <c r="U66" s="132">
        <f t="shared" si="14"/>
        <v>1512.9</v>
      </c>
      <c r="V66" s="132">
        <f t="shared" ref="V66" si="15">V67+V68</f>
        <v>1582.5</v>
      </c>
      <c r="W66" s="133"/>
    </row>
    <row r="67" spans="1:23" ht="24.75" customHeight="1" x14ac:dyDescent="0.25">
      <c r="A67" s="108"/>
      <c r="B67" s="108"/>
      <c r="C67" s="108"/>
      <c r="D67" s="108"/>
      <c r="E67" s="108"/>
      <c r="F67" s="41" t="s">
        <v>58</v>
      </c>
      <c r="G67" s="39" t="s">
        <v>146</v>
      </c>
      <c r="H67" s="36" t="s">
        <v>77</v>
      </c>
      <c r="I67" s="26">
        <v>0</v>
      </c>
      <c r="J67" s="26">
        <v>0</v>
      </c>
      <c r="K67" s="26">
        <v>170</v>
      </c>
      <c r="L67" s="26">
        <v>248</v>
      </c>
      <c r="M67" s="26">
        <v>250</v>
      </c>
      <c r="N67" s="26">
        <v>250</v>
      </c>
      <c r="O67" s="26">
        <v>250</v>
      </c>
      <c r="P67" s="26">
        <v>0</v>
      </c>
      <c r="Q67" s="26">
        <v>0</v>
      </c>
      <c r="R67" s="26">
        <v>1093.2</v>
      </c>
      <c r="S67" s="26">
        <v>1500.8</v>
      </c>
      <c r="T67" s="26">
        <v>1512.9</v>
      </c>
      <c r="U67" s="130">
        <v>1512.9</v>
      </c>
      <c r="V67" s="130">
        <f>ROUND(1512.9*1.046,1)</f>
        <v>1582.5</v>
      </c>
    </row>
    <row r="68" spans="1:23" ht="27" customHeight="1" x14ac:dyDescent="0.25">
      <c r="A68" s="108"/>
      <c r="B68" s="108"/>
      <c r="C68" s="108"/>
      <c r="D68" s="108"/>
      <c r="E68" s="108"/>
      <c r="F68" s="41" t="s">
        <v>58</v>
      </c>
      <c r="G68" s="29" t="s">
        <v>147</v>
      </c>
      <c r="H68" s="36" t="s">
        <v>77</v>
      </c>
      <c r="I68" s="26">
        <v>0</v>
      </c>
      <c r="J68" s="26">
        <v>0</v>
      </c>
      <c r="K68" s="26">
        <v>190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1473.8</v>
      </c>
      <c r="S68" s="26">
        <v>0</v>
      </c>
      <c r="T68" s="26">
        <v>0</v>
      </c>
      <c r="U68" s="130">
        <f t="shared" ref="U68:V68" si="16">ROUND(T68*1.035,1)</f>
        <v>0</v>
      </c>
      <c r="V68" s="130">
        <f t="shared" si="16"/>
        <v>0</v>
      </c>
    </row>
    <row r="69" spans="1:23" ht="30" customHeight="1" x14ac:dyDescent="0.25">
      <c r="A69" s="108" t="s">
        <v>18</v>
      </c>
      <c r="B69" s="108" t="s">
        <v>30</v>
      </c>
      <c r="C69" s="108" t="s">
        <v>51</v>
      </c>
      <c r="D69" s="108"/>
      <c r="E69" s="108"/>
      <c r="F69" s="93" t="s">
        <v>148</v>
      </c>
      <c r="G69" s="36"/>
      <c r="H69" s="36"/>
      <c r="I69" s="14"/>
      <c r="J69" s="14"/>
      <c r="K69" s="14"/>
      <c r="L69" s="14"/>
      <c r="M69" s="14"/>
      <c r="N69" s="14"/>
      <c r="O69" s="14"/>
      <c r="P69" s="14">
        <f t="shared" ref="P69:V69" si="17">P70</f>
        <v>40403.4</v>
      </c>
      <c r="Q69" s="14">
        <f t="shared" si="17"/>
        <v>45729.4</v>
      </c>
      <c r="R69" s="14">
        <f t="shared" si="17"/>
        <v>40909.199999999997</v>
      </c>
      <c r="S69" s="14">
        <f t="shared" si="17"/>
        <v>49409.599999999991</v>
      </c>
      <c r="T69" s="14">
        <f t="shared" si="17"/>
        <v>52585.399999999994</v>
      </c>
      <c r="U69" s="13">
        <f t="shared" si="17"/>
        <v>52482.999999999993</v>
      </c>
      <c r="V69" s="13">
        <f t="shared" si="17"/>
        <v>54897.3</v>
      </c>
    </row>
    <row r="70" spans="1:23" ht="26.25" customHeight="1" x14ac:dyDescent="0.25">
      <c r="A70" s="108" t="s">
        <v>18</v>
      </c>
      <c r="B70" s="108" t="s">
        <v>30</v>
      </c>
      <c r="C70" s="108" t="s">
        <v>51</v>
      </c>
      <c r="D70" s="108" t="s">
        <v>15</v>
      </c>
      <c r="E70" s="108"/>
      <c r="F70" s="36" t="s">
        <v>140</v>
      </c>
      <c r="G70" s="36"/>
      <c r="H70" s="36"/>
      <c r="I70" s="12"/>
      <c r="J70" s="12"/>
      <c r="K70" s="12"/>
      <c r="L70" s="12"/>
      <c r="M70" s="12"/>
      <c r="N70" s="12"/>
      <c r="O70" s="12"/>
      <c r="P70" s="12">
        <f>P71+P72+P73+P74+P75+P76+P77+P78+P79+P80</f>
        <v>40403.4</v>
      </c>
      <c r="Q70" s="12">
        <f t="shared" ref="Q70:R70" si="18">Q71+Q72+Q73+Q74+Q75+Q76+Q77+Q78+Q79+Q80</f>
        <v>45729.4</v>
      </c>
      <c r="R70" s="12">
        <f t="shared" si="18"/>
        <v>40909.199999999997</v>
      </c>
      <c r="S70" s="12">
        <f t="shared" ref="S70" si="19">S71+S72+S73+S74+S75+S76+S77+S78+S79+S80</f>
        <v>49409.599999999991</v>
      </c>
      <c r="T70" s="12">
        <f t="shared" ref="T70" si="20">T71+T72+T73+T74+T75+T76+T77+T78+T79+T80</f>
        <v>52585.399999999994</v>
      </c>
      <c r="U70" s="135">
        <f>U71+U72+U73+U74+U75+U76+U77+U78+U79+U80</f>
        <v>52482.999999999993</v>
      </c>
      <c r="V70" s="135">
        <f>V71+V72+V73+V74+V75+V76+V77+V78+V79+V80</f>
        <v>54897.3</v>
      </c>
    </row>
    <row r="71" spans="1:23" ht="36.75" customHeight="1" x14ac:dyDescent="0.25">
      <c r="A71" s="116"/>
      <c r="B71" s="116"/>
      <c r="C71" s="116"/>
      <c r="D71" s="117"/>
      <c r="E71" s="118"/>
      <c r="F71" s="33" t="s">
        <v>32</v>
      </c>
      <c r="G71" s="39" t="s">
        <v>52</v>
      </c>
      <c r="H71" s="39" t="s">
        <v>77</v>
      </c>
      <c r="I71" s="26">
        <v>10.4</v>
      </c>
      <c r="J71" s="26">
        <v>10</v>
      </c>
      <c r="K71" s="26">
        <v>11.73</v>
      </c>
      <c r="L71" s="26">
        <v>10.4</v>
      </c>
      <c r="M71" s="26">
        <v>10</v>
      </c>
      <c r="N71" s="26">
        <v>11.7</v>
      </c>
      <c r="O71" s="26">
        <v>11.7</v>
      </c>
      <c r="P71" s="26">
        <v>61.8</v>
      </c>
      <c r="Q71" s="26">
        <v>46.4</v>
      </c>
      <c r="R71" s="26">
        <v>54.4</v>
      </c>
      <c r="S71" s="26">
        <v>48.3</v>
      </c>
      <c r="T71" s="26">
        <v>48.3</v>
      </c>
      <c r="U71" s="130">
        <v>54.4</v>
      </c>
      <c r="V71" s="130">
        <f>ROUND(U71*1.046,1)</f>
        <v>56.9</v>
      </c>
    </row>
    <row r="72" spans="1:23" ht="39" customHeight="1" x14ac:dyDescent="0.25">
      <c r="A72" s="108"/>
      <c r="B72" s="108"/>
      <c r="C72" s="108"/>
      <c r="D72" s="108"/>
      <c r="E72" s="119">
        <v>2</v>
      </c>
      <c r="F72" s="40" t="s">
        <v>37</v>
      </c>
      <c r="G72" s="39" t="s">
        <v>53</v>
      </c>
      <c r="H72" s="39" t="s">
        <v>77</v>
      </c>
      <c r="I72" s="26">
        <v>1589.9</v>
      </c>
      <c r="J72" s="92">
        <v>1501.53</v>
      </c>
      <c r="K72" s="26">
        <v>1670.71</v>
      </c>
      <c r="L72" s="26">
        <v>1491.7</v>
      </c>
      <c r="M72" s="26">
        <v>1450</v>
      </c>
      <c r="N72" s="26">
        <v>1450</v>
      </c>
      <c r="O72" s="26">
        <v>1450</v>
      </c>
      <c r="P72" s="26">
        <v>4656.1000000000004</v>
      </c>
      <c r="Q72" s="26">
        <v>5799.5</v>
      </c>
      <c r="R72" s="26">
        <v>5883.2</v>
      </c>
      <c r="S72" s="26">
        <v>3637.1</v>
      </c>
      <c r="T72" s="26">
        <v>3535.4</v>
      </c>
      <c r="U72" s="130">
        <v>3535.4</v>
      </c>
      <c r="V72" s="130">
        <f t="shared" ref="V72:V78" si="21">ROUND(U72*1.046,1)</f>
        <v>3698</v>
      </c>
    </row>
    <row r="73" spans="1:23" ht="36" customHeight="1" x14ac:dyDescent="0.25">
      <c r="A73" s="111"/>
      <c r="B73" s="111"/>
      <c r="C73" s="111"/>
      <c r="D73" s="111"/>
      <c r="E73" s="120"/>
      <c r="F73" s="40" t="s">
        <v>37</v>
      </c>
      <c r="G73" s="36" t="s">
        <v>54</v>
      </c>
      <c r="H73" s="39" t="s">
        <v>77</v>
      </c>
      <c r="I73" s="92">
        <v>1028.3900000000001</v>
      </c>
      <c r="J73" s="92">
        <v>1182.22</v>
      </c>
      <c r="K73" s="92">
        <v>1500.3</v>
      </c>
      <c r="L73" s="92">
        <f>1323.35+350.86</f>
        <v>1674.21</v>
      </c>
      <c r="M73" s="92">
        <f>1188.2+300</f>
        <v>1488.2</v>
      </c>
      <c r="N73" s="92">
        <f>1150+300</f>
        <v>1450</v>
      </c>
      <c r="O73" s="92">
        <f>1150+300</f>
        <v>1450</v>
      </c>
      <c r="P73" s="26">
        <v>16136.2</v>
      </c>
      <c r="Q73" s="26">
        <v>17823.599999999999</v>
      </c>
      <c r="R73" s="26">
        <v>18510.599999999999</v>
      </c>
      <c r="S73" s="26">
        <f>21677.1+6384.8</f>
        <v>28061.899999999998</v>
      </c>
      <c r="T73" s="26">
        <f>19463.3+5459.3</f>
        <v>24922.6</v>
      </c>
      <c r="U73" s="130">
        <f>18837.5+5459.3</f>
        <v>24296.799999999999</v>
      </c>
      <c r="V73" s="130">
        <f t="shared" si="21"/>
        <v>25414.5</v>
      </c>
    </row>
    <row r="74" spans="1:23" ht="39" customHeight="1" x14ac:dyDescent="0.25">
      <c r="A74" s="108"/>
      <c r="B74" s="108"/>
      <c r="C74" s="108"/>
      <c r="D74" s="108"/>
      <c r="E74" s="108"/>
      <c r="F74" s="40" t="s">
        <v>37</v>
      </c>
      <c r="G74" s="37" t="s">
        <v>43</v>
      </c>
      <c r="H74" s="39" t="s">
        <v>77</v>
      </c>
      <c r="I74" s="26">
        <v>857</v>
      </c>
      <c r="J74" s="26">
        <v>1330</v>
      </c>
      <c r="K74" s="26">
        <v>1330</v>
      </c>
      <c r="L74" s="26">
        <v>1500</v>
      </c>
      <c r="M74" s="26">
        <v>1500</v>
      </c>
      <c r="N74" s="26">
        <v>1500</v>
      </c>
      <c r="O74" s="26">
        <v>1500</v>
      </c>
      <c r="P74" s="26">
        <v>5401.7</v>
      </c>
      <c r="Q74" s="26">
        <v>5362.8</v>
      </c>
      <c r="R74" s="26">
        <v>4717.5</v>
      </c>
      <c r="S74" s="26">
        <v>5886.1</v>
      </c>
      <c r="T74" s="26">
        <v>5886.1</v>
      </c>
      <c r="U74" s="130">
        <v>5886.1</v>
      </c>
      <c r="V74" s="130">
        <f t="shared" si="21"/>
        <v>6156.9</v>
      </c>
    </row>
    <row r="75" spans="1:23" ht="50.25" customHeight="1" x14ac:dyDescent="0.25">
      <c r="A75" s="108"/>
      <c r="B75" s="108"/>
      <c r="C75" s="108"/>
      <c r="D75" s="108"/>
      <c r="E75" s="119">
        <v>2</v>
      </c>
      <c r="F75" s="40" t="s">
        <v>37</v>
      </c>
      <c r="G75" s="36" t="s">
        <v>56</v>
      </c>
      <c r="H75" s="39" t="s">
        <v>77</v>
      </c>
      <c r="I75" s="26">
        <v>48.3</v>
      </c>
      <c r="J75" s="26">
        <v>49.7</v>
      </c>
      <c r="K75" s="26">
        <v>79.77</v>
      </c>
      <c r="L75" s="26">
        <v>11.8</v>
      </c>
      <c r="M75" s="26">
        <v>0</v>
      </c>
      <c r="N75" s="26">
        <v>0</v>
      </c>
      <c r="O75" s="26">
        <v>0</v>
      </c>
      <c r="P75" s="26">
        <v>113.9</v>
      </c>
      <c r="Q75" s="26">
        <v>95</v>
      </c>
      <c r="R75" s="26">
        <v>123.4</v>
      </c>
      <c r="S75" s="26">
        <v>25</v>
      </c>
      <c r="T75" s="26">
        <v>0</v>
      </c>
      <c r="U75" s="130">
        <f t="shared" ref="U75:V75" si="22">ROUND(T75*1.04,1)</f>
        <v>0</v>
      </c>
      <c r="V75" s="130">
        <f t="shared" si="21"/>
        <v>0</v>
      </c>
    </row>
    <row r="76" spans="1:23" ht="39" customHeight="1" x14ac:dyDescent="0.25">
      <c r="A76" s="111"/>
      <c r="B76" s="111"/>
      <c r="C76" s="111"/>
      <c r="D76" s="111"/>
      <c r="E76" s="120"/>
      <c r="F76" s="40" t="s">
        <v>37</v>
      </c>
      <c r="G76" s="36" t="s">
        <v>57</v>
      </c>
      <c r="H76" s="39" t="s">
        <v>77</v>
      </c>
      <c r="I76" s="26">
        <v>51.3</v>
      </c>
      <c r="J76" s="26">
        <v>48.3</v>
      </c>
      <c r="K76" s="26">
        <v>49.7</v>
      </c>
      <c r="L76" s="26">
        <v>79.77</v>
      </c>
      <c r="M76" s="26">
        <v>11.8</v>
      </c>
      <c r="N76" s="26">
        <v>50</v>
      </c>
      <c r="O76" s="26">
        <v>50</v>
      </c>
      <c r="P76" s="26">
        <v>521.1</v>
      </c>
      <c r="Q76" s="26">
        <v>387.9</v>
      </c>
      <c r="R76" s="26">
        <v>333.2</v>
      </c>
      <c r="S76" s="26">
        <v>828.2</v>
      </c>
      <c r="T76" s="26">
        <v>122.5</v>
      </c>
      <c r="U76" s="130">
        <v>519.1</v>
      </c>
      <c r="V76" s="130">
        <f t="shared" si="21"/>
        <v>543</v>
      </c>
    </row>
    <row r="77" spans="1:23" ht="33" x14ac:dyDescent="0.25">
      <c r="A77" s="108"/>
      <c r="B77" s="108"/>
      <c r="C77" s="108"/>
      <c r="D77" s="108"/>
      <c r="E77" s="119">
        <v>2</v>
      </c>
      <c r="F77" s="40" t="s">
        <v>37</v>
      </c>
      <c r="G77" s="36" t="s">
        <v>120</v>
      </c>
      <c r="H77" s="36" t="s">
        <v>77</v>
      </c>
      <c r="I77" s="26">
        <v>0</v>
      </c>
      <c r="J77" s="26">
        <v>200</v>
      </c>
      <c r="K77" s="26">
        <v>400</v>
      </c>
      <c r="L77" s="26">
        <v>400</v>
      </c>
      <c r="M77" s="26">
        <v>400</v>
      </c>
      <c r="N77" s="26">
        <v>400</v>
      </c>
      <c r="O77" s="26">
        <v>400</v>
      </c>
      <c r="P77" s="26">
        <v>0</v>
      </c>
      <c r="Q77" s="26">
        <v>1199.2</v>
      </c>
      <c r="R77" s="26">
        <v>1763.6</v>
      </c>
      <c r="S77" s="26">
        <v>2420.6999999999998</v>
      </c>
      <c r="T77" s="26">
        <v>2420.6999999999998</v>
      </c>
      <c r="U77" s="130">
        <v>2420.6999999999998</v>
      </c>
      <c r="V77" s="130">
        <f t="shared" si="21"/>
        <v>2532.1</v>
      </c>
    </row>
    <row r="78" spans="1:23" ht="33" x14ac:dyDescent="0.25">
      <c r="A78" s="108"/>
      <c r="B78" s="108"/>
      <c r="C78" s="108"/>
      <c r="D78" s="108"/>
      <c r="E78" s="119">
        <v>2</v>
      </c>
      <c r="F78" s="40" t="s">
        <v>37</v>
      </c>
      <c r="G78" s="36" t="s">
        <v>55</v>
      </c>
      <c r="H78" s="36" t="s">
        <v>77</v>
      </c>
      <c r="I78" s="26">
        <v>3330</v>
      </c>
      <c r="J78" s="26">
        <v>3130</v>
      </c>
      <c r="K78" s="26">
        <f>2845.18+214.86</f>
        <v>3060.04</v>
      </c>
      <c r="L78" s="26">
        <v>2279.1</v>
      </c>
      <c r="M78" s="26">
        <v>3330</v>
      </c>
      <c r="N78" s="26">
        <v>3330</v>
      </c>
      <c r="O78" s="26">
        <v>3330</v>
      </c>
      <c r="P78" s="26">
        <v>9079.2000000000007</v>
      </c>
      <c r="Q78" s="26">
        <v>10801.2</v>
      </c>
      <c r="R78" s="26">
        <f>9354.5+168.8</f>
        <v>9523.2999999999993</v>
      </c>
      <c r="S78" s="26">
        <v>8502.2999999999993</v>
      </c>
      <c r="T78" s="26">
        <v>15649.8</v>
      </c>
      <c r="U78" s="130">
        <v>15770.5</v>
      </c>
      <c r="V78" s="130">
        <f t="shared" si="21"/>
        <v>16495.900000000001</v>
      </c>
    </row>
    <row r="79" spans="1:23" ht="24.75" customHeight="1" x14ac:dyDescent="0.25">
      <c r="A79" s="108"/>
      <c r="B79" s="108"/>
      <c r="C79" s="108"/>
      <c r="D79" s="108"/>
      <c r="E79" s="108"/>
      <c r="F79" s="41" t="s">
        <v>58</v>
      </c>
      <c r="G79" s="39" t="s">
        <v>146</v>
      </c>
      <c r="H79" s="36" t="s">
        <v>77</v>
      </c>
      <c r="I79" s="26">
        <v>400</v>
      </c>
      <c r="J79" s="26">
        <v>686.1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1804.4</v>
      </c>
      <c r="Q79" s="26">
        <v>4168.2</v>
      </c>
      <c r="R79" s="26">
        <v>0</v>
      </c>
      <c r="S79" s="26">
        <v>0</v>
      </c>
      <c r="T79" s="26">
        <v>0</v>
      </c>
      <c r="U79" s="130">
        <v>0</v>
      </c>
      <c r="V79" s="130">
        <v>0</v>
      </c>
    </row>
    <row r="80" spans="1:23" ht="27" customHeight="1" x14ac:dyDescent="0.25">
      <c r="A80" s="108"/>
      <c r="B80" s="108"/>
      <c r="C80" s="108"/>
      <c r="D80" s="108"/>
      <c r="E80" s="108"/>
      <c r="F80" s="41" t="s">
        <v>58</v>
      </c>
      <c r="G80" s="29" t="s">
        <v>147</v>
      </c>
      <c r="H80" s="36" t="s">
        <v>77</v>
      </c>
      <c r="I80" s="26">
        <v>582.79999999999995</v>
      </c>
      <c r="J80" s="26">
        <v>7.6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2629</v>
      </c>
      <c r="Q80" s="26">
        <v>45.6</v>
      </c>
      <c r="R80" s="26">
        <v>0</v>
      </c>
      <c r="S80" s="26">
        <v>0</v>
      </c>
      <c r="T80" s="26">
        <v>0</v>
      </c>
      <c r="U80" s="130">
        <f t="shared" ref="U80:V80" si="23">ROUND(T80*1.035,1)</f>
        <v>0</v>
      </c>
      <c r="V80" s="130">
        <f t="shared" si="23"/>
        <v>0</v>
      </c>
    </row>
    <row r="81" spans="1:26" ht="40.15" customHeight="1" x14ac:dyDescent="0.3">
      <c r="A81" s="10"/>
      <c r="B81" s="10"/>
      <c r="C81" s="10"/>
      <c r="D81" s="10"/>
      <c r="E81" s="10"/>
      <c r="F81" s="11"/>
      <c r="G81" s="11"/>
      <c r="H81" s="11"/>
      <c r="Q81" s="99"/>
      <c r="R81" s="124"/>
      <c r="S81" s="124"/>
      <c r="T81" s="124"/>
      <c r="U81" s="99"/>
      <c r="V81" s="99"/>
    </row>
    <row r="82" spans="1:26" ht="17.25" x14ac:dyDescent="0.3">
      <c r="A82" s="161" t="s">
        <v>125</v>
      </c>
      <c r="B82" s="161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42"/>
      <c r="W82" s="136"/>
      <c r="X82" s="25"/>
      <c r="Y82" s="25"/>
    </row>
    <row r="83" spans="1:26" x14ac:dyDescent="0.25">
      <c r="W83" s="136"/>
      <c r="X83" s="25"/>
      <c r="Y83" s="25"/>
      <c r="Z83" s="25"/>
    </row>
  </sheetData>
  <mergeCells count="37">
    <mergeCell ref="S1:U1"/>
    <mergeCell ref="S2:U2"/>
    <mergeCell ref="S3:U3"/>
    <mergeCell ref="S4:U4"/>
    <mergeCell ref="S5:U5"/>
    <mergeCell ref="D27:E27"/>
    <mergeCell ref="A12:U12"/>
    <mergeCell ref="S6:U6"/>
    <mergeCell ref="S7:U7"/>
    <mergeCell ref="S8:U8"/>
    <mergeCell ref="S9:U9"/>
    <mergeCell ref="S10:U10"/>
    <mergeCell ref="S11:U11"/>
    <mergeCell ref="H18:H19"/>
    <mergeCell ref="P18:V18"/>
    <mergeCell ref="I18:O18"/>
    <mergeCell ref="D30:E30"/>
    <mergeCell ref="D31:E31"/>
    <mergeCell ref="D34:E34"/>
    <mergeCell ref="D32:E32"/>
    <mergeCell ref="D40:E40"/>
    <mergeCell ref="D33:E33"/>
    <mergeCell ref="D42:E42"/>
    <mergeCell ref="A82:U82"/>
    <mergeCell ref="D23:E23"/>
    <mergeCell ref="D25:E25"/>
    <mergeCell ref="A14:F14"/>
    <mergeCell ref="G14:N14"/>
    <mergeCell ref="A16:F16"/>
    <mergeCell ref="A18:E18"/>
    <mergeCell ref="F18:F19"/>
    <mergeCell ref="G18:G19"/>
    <mergeCell ref="D19:E19"/>
    <mergeCell ref="D22:E22"/>
    <mergeCell ref="D41:E41"/>
    <mergeCell ref="D28:E28"/>
    <mergeCell ref="D29:E29"/>
  </mergeCells>
  <printOptions horizontalCentered="1"/>
  <pageMargins left="1.1811023622047245" right="0.39370078740157483" top="0" bottom="0.55118110236220474" header="0.31496062992125984" footer="0.31496062992125984"/>
  <pageSetup paperSize="9" scale="50" fitToHeight="2" orientation="landscape" r:id="rId1"/>
  <rowBreaks count="1" manualBreakCount="1">
    <brk id="37" max="28" man="1"/>
  </rowBreaks>
  <colBreaks count="1" manualBreakCount="1">
    <brk id="22" min="9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2013-2018 (2)</vt:lpstr>
      <vt:lpstr>2019-2024</vt:lpstr>
      <vt:lpstr>'2013-2018 (2)'!Заголовки_для_печати</vt:lpstr>
      <vt:lpstr>'2019-2024'!Заголовки_для_печати</vt:lpstr>
      <vt:lpstr>'2013-2018 (2)'!Область_печати</vt:lpstr>
      <vt:lpstr>'2019-2024'!Область_печати</vt:lpstr>
    </vt:vector>
  </TitlesOfParts>
  <Company>Минлесхоз УР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Минлесхоз УР</dc:creator>
  <cp:lastModifiedBy>Мария Майорова</cp:lastModifiedBy>
  <cp:lastPrinted>2021-03-01T08:57:08Z</cp:lastPrinted>
  <dcterms:created xsi:type="dcterms:W3CDTF">2019-03-26T09:31:29Z</dcterms:created>
  <dcterms:modified xsi:type="dcterms:W3CDTF">2022-02-07T12:34:27Z</dcterms:modified>
</cp:coreProperties>
</file>