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filterPrivacy="1" defaultThemeVersion="124226"/>
  <xr:revisionPtr revIDLastSave="0" documentId="13_ncr:1_{E5F9CEC3-0E51-4479-9768-23CBFB84C07B}" xr6:coauthVersionLast="36" xr6:coauthVersionMax="36" xr10:uidLastSave="{00000000-0000-0000-0000-000000000000}"/>
  <bookViews>
    <workbookView xWindow="0" yWindow="0" windowWidth="28800" windowHeight="11925" activeTab="1" xr2:uid="{00000000-000D-0000-FFFF-FFFF00000000}"/>
  </bookViews>
  <sheets>
    <sheet name="Форма 1 (3)" sheetId="26" r:id="rId1"/>
    <sheet name="Форма 2 (3)" sheetId="27" r:id="rId2"/>
    <sheet name="Форма 3  (3)" sheetId="21" r:id="rId3"/>
    <sheet name="Форма 4 окончат. (2)" sheetId="24" r:id="rId4"/>
    <sheet name="Форма 5 (новая) (3)" sheetId="25" r:id="rId5"/>
    <sheet name="Форма 6" sheetId="28" r:id="rId6"/>
  </sheets>
  <definedNames>
    <definedName name="_xlnm._FilterDatabase" localSheetId="0" hidden="1">'Форма 1 (3)'!$A$13:$Q$99</definedName>
    <definedName name="_xlnm._FilterDatabase" localSheetId="2" hidden="1">'Форма 3  (3)'!$A$12:$L$105</definedName>
    <definedName name="_xlnm._FilterDatabase" localSheetId="4" hidden="1">'Форма 5 (новая) (3)'!$A$1:$Q$43</definedName>
    <definedName name="_xlnm.Print_Titles" localSheetId="0">'Форма 1 (3)'!$11:$13</definedName>
    <definedName name="_xlnm.Print_Titles" localSheetId="1">'Форма 2 (3)'!$12:$14</definedName>
    <definedName name="_xlnm.Print_Titles" localSheetId="2">'Форма 3  (3)'!$10:$11</definedName>
    <definedName name="_xlnm.Print_Titles" localSheetId="3">'Форма 4 окончат. (2)'!$10:$11</definedName>
    <definedName name="_xlnm.Print_Titles" localSheetId="4">'Форма 5 (новая) (3)'!$10:$12</definedName>
    <definedName name="_xlnm.Print_Area" localSheetId="0">'Форма 1 (3)'!$A$1:$P$103</definedName>
    <definedName name="_xlnm.Print_Area" localSheetId="1">'Форма 2 (3)'!$A$1:$G$61</definedName>
    <definedName name="_xlnm.Print_Area" localSheetId="2">'Форма 3  (3)'!$A$1:$K$108</definedName>
    <definedName name="_xlnm.Print_Area" localSheetId="3">'Форма 4 окончат. (2)'!$A$1:$O$54</definedName>
    <definedName name="_xlnm.Print_Area" localSheetId="4">'Форма 5 (новая) (3)'!$A$1:$J$43</definedName>
    <definedName name="_xlnm.Print_Area" localSheetId="5">'Форма 6'!$A$1:$E$12</definedName>
  </definedNames>
  <calcPr calcId="191029"/>
</workbook>
</file>

<file path=xl/calcChain.xml><?xml version="1.0" encoding="utf-8"?>
<calcChain xmlns="http://schemas.openxmlformats.org/spreadsheetml/2006/main">
  <c r="P57" i="26" l="1"/>
  <c r="P58" i="26"/>
  <c r="P59" i="26"/>
  <c r="P60" i="26"/>
  <c r="P61" i="26"/>
  <c r="P63" i="26"/>
  <c r="O57" i="26"/>
  <c r="O58" i="26"/>
  <c r="O59" i="26"/>
  <c r="O60" i="26"/>
  <c r="O61" i="26"/>
  <c r="O63" i="26"/>
  <c r="O47" i="26"/>
  <c r="O51" i="24"/>
  <c r="O52" i="24"/>
  <c r="N51" i="24"/>
  <c r="O48" i="24"/>
  <c r="N48" i="24"/>
  <c r="N49" i="24"/>
  <c r="N27" i="24"/>
  <c r="N28" i="24"/>
  <c r="N29" i="24"/>
  <c r="L12" i="24"/>
  <c r="L14" i="24"/>
  <c r="M14" i="24"/>
  <c r="K14" i="24"/>
  <c r="N46" i="24"/>
  <c r="O32" i="24"/>
  <c r="O33" i="24"/>
  <c r="O34" i="24"/>
  <c r="O37" i="24"/>
  <c r="O39" i="24"/>
  <c r="O40" i="24"/>
  <c r="O41" i="24"/>
  <c r="O42" i="24"/>
  <c r="O43" i="24"/>
  <c r="N34" i="24"/>
  <c r="N32" i="24"/>
  <c r="N37" i="24"/>
  <c r="N39" i="24"/>
  <c r="N40" i="24"/>
  <c r="L33" i="24"/>
  <c r="L31" i="24" s="1"/>
  <c r="M33" i="24"/>
  <c r="K33" i="24"/>
  <c r="K31" i="24" s="1"/>
  <c r="M40" i="24"/>
  <c r="N31" i="24" l="1"/>
  <c r="N33" i="24"/>
  <c r="J40" i="24"/>
  <c r="I40" i="24"/>
  <c r="E16" i="27"/>
  <c r="G58" i="27" l="1"/>
  <c r="G57" i="27"/>
  <c r="G56" i="27"/>
  <c r="G55" i="27"/>
  <c r="G54" i="27"/>
  <c r="G53" i="27"/>
  <c r="G51" i="27"/>
  <c r="F50" i="27"/>
  <c r="G50" i="27" s="1"/>
  <c r="E50" i="27"/>
  <c r="G49" i="27"/>
  <c r="G48" i="27"/>
  <c r="G47" i="27"/>
  <c r="G46" i="27"/>
  <c r="G45" i="27"/>
  <c r="G44" i="27"/>
  <c r="G42" i="27"/>
  <c r="F41" i="27"/>
  <c r="E41" i="27"/>
  <c r="G40" i="27"/>
  <c r="G39" i="27"/>
  <c r="G38" i="27"/>
  <c r="G37" i="27"/>
  <c r="G36" i="27"/>
  <c r="G35" i="27"/>
  <c r="G33" i="27"/>
  <c r="F32" i="27"/>
  <c r="E32" i="27"/>
  <c r="G31" i="27"/>
  <c r="G30" i="27"/>
  <c r="G29" i="27"/>
  <c r="G28" i="27"/>
  <c r="G27" i="27"/>
  <c r="G26" i="27"/>
  <c r="G25" i="27"/>
  <c r="G24" i="27"/>
  <c r="F23" i="27"/>
  <c r="E23" i="27"/>
  <c r="F22" i="27"/>
  <c r="E22" i="27"/>
  <c r="E15" i="27" s="1"/>
  <c r="G21" i="27"/>
  <c r="G20" i="27"/>
  <c r="G19" i="27"/>
  <c r="F18" i="27"/>
  <c r="E18" i="27"/>
  <c r="G17" i="27"/>
  <c r="F16" i="27"/>
  <c r="F15" i="27" s="1"/>
  <c r="R106" i="26"/>
  <c r="M100" i="26"/>
  <c r="P97" i="26"/>
  <c r="O97" i="26"/>
  <c r="P95" i="26"/>
  <c r="O95" i="26"/>
  <c r="P94" i="26"/>
  <c r="O94" i="26"/>
  <c r="P93" i="26"/>
  <c r="O93" i="26"/>
  <c r="N92" i="26"/>
  <c r="M92" i="26"/>
  <c r="T92" i="26" s="1"/>
  <c r="L92" i="26"/>
  <c r="N90" i="26"/>
  <c r="P90" i="26" s="1"/>
  <c r="M90" i="26"/>
  <c r="Q106" i="26" s="1"/>
  <c r="P87" i="26"/>
  <c r="O87" i="26"/>
  <c r="P84" i="26"/>
  <c r="O84" i="26"/>
  <c r="N84" i="26"/>
  <c r="R100" i="26" s="1"/>
  <c r="M84" i="26"/>
  <c r="Q100" i="26" s="1"/>
  <c r="L83" i="26"/>
  <c r="P81" i="26"/>
  <c r="N81" i="26"/>
  <c r="O81" i="26" s="1"/>
  <c r="M81" i="26"/>
  <c r="M76" i="26" s="1"/>
  <c r="P77" i="26"/>
  <c r="O77" i="26"/>
  <c r="N76" i="26"/>
  <c r="L76" i="26"/>
  <c r="Q75" i="26"/>
  <c r="L75" i="26"/>
  <c r="P74" i="26"/>
  <c r="O74" i="26"/>
  <c r="P73" i="26"/>
  <c r="O73" i="26"/>
  <c r="N73" i="26"/>
  <c r="M73" i="26"/>
  <c r="L73" i="26"/>
  <c r="Q72" i="26"/>
  <c r="L72" i="26"/>
  <c r="L71" i="26" s="1"/>
  <c r="P70" i="26"/>
  <c r="O70" i="26"/>
  <c r="P69" i="26"/>
  <c r="O69" i="26"/>
  <c r="N68" i="26"/>
  <c r="P68" i="26" s="1"/>
  <c r="M68" i="26"/>
  <c r="L68" i="26"/>
  <c r="P67" i="26"/>
  <c r="O67" i="26"/>
  <c r="N67" i="26"/>
  <c r="M67" i="26"/>
  <c r="L67" i="26"/>
  <c r="Q56" i="26" s="1"/>
  <c r="M66" i="26"/>
  <c r="L66" i="26"/>
  <c r="L65" i="26" s="1"/>
  <c r="M65" i="26"/>
  <c r="N61" i="26"/>
  <c r="M61" i="26"/>
  <c r="L61" i="26"/>
  <c r="L57" i="26" s="1"/>
  <c r="N58" i="26"/>
  <c r="M58" i="26"/>
  <c r="M57" i="26" s="1"/>
  <c r="M56" i="26" s="1"/>
  <c r="M55" i="26" s="1"/>
  <c r="L58" i="26"/>
  <c r="N57" i="26"/>
  <c r="R56" i="26"/>
  <c r="N52" i="26"/>
  <c r="N48" i="26" s="1"/>
  <c r="M52" i="26"/>
  <c r="M48" i="26" s="1"/>
  <c r="L52" i="26"/>
  <c r="N49" i="26"/>
  <c r="M49" i="26"/>
  <c r="L49" i="26"/>
  <c r="L48" i="26"/>
  <c r="P47" i="26"/>
  <c r="P45" i="26"/>
  <c r="N45" i="26"/>
  <c r="O45" i="26" s="1"/>
  <c r="M45" i="26"/>
  <c r="M37" i="26" s="1"/>
  <c r="L45" i="26"/>
  <c r="L37" i="26" s="1"/>
  <c r="L35" i="26" s="1"/>
  <c r="L34" i="26" s="1"/>
  <c r="P44" i="26"/>
  <c r="O44" i="26"/>
  <c r="P43" i="26"/>
  <c r="O43" i="26"/>
  <c r="P42" i="26"/>
  <c r="O42" i="26"/>
  <c r="P41" i="26"/>
  <c r="O41" i="26"/>
  <c r="N41" i="26"/>
  <c r="M41" i="26"/>
  <c r="L41" i="26"/>
  <c r="P40" i="26"/>
  <c r="O40" i="26"/>
  <c r="N38" i="26"/>
  <c r="N37" i="26" s="1"/>
  <c r="M38" i="26"/>
  <c r="L38" i="26"/>
  <c r="S35" i="26"/>
  <c r="R35" i="26"/>
  <c r="Q35" i="26"/>
  <c r="P33" i="26"/>
  <c r="O33" i="26"/>
  <c r="P32" i="26"/>
  <c r="O32" i="26"/>
  <c r="N32" i="26"/>
  <c r="M32" i="26"/>
  <c r="R17" i="26" s="1"/>
  <c r="R104" i="26" s="1"/>
  <c r="L32" i="26"/>
  <c r="Q17" i="26" s="1"/>
  <c r="Q104" i="26" s="1"/>
  <c r="P31" i="26"/>
  <c r="O31" i="26"/>
  <c r="P30" i="26"/>
  <c r="O30" i="26"/>
  <c r="P29" i="26"/>
  <c r="O29" i="26"/>
  <c r="N28" i="26"/>
  <c r="P28" i="26" s="1"/>
  <c r="M28" i="26"/>
  <c r="L28" i="26"/>
  <c r="P27" i="26"/>
  <c r="O27" i="26"/>
  <c r="P26" i="26"/>
  <c r="O26" i="26"/>
  <c r="P25" i="26"/>
  <c r="O25" i="26"/>
  <c r="N24" i="26"/>
  <c r="P24" i="26" s="1"/>
  <c r="M24" i="26"/>
  <c r="M23" i="26" s="1"/>
  <c r="L24" i="26"/>
  <c r="N23" i="26"/>
  <c r="N22" i="26" s="1"/>
  <c r="L23" i="26"/>
  <c r="L22" i="26"/>
  <c r="P21" i="26"/>
  <c r="O21" i="26"/>
  <c r="P20" i="26"/>
  <c r="O20" i="26"/>
  <c r="S19" i="26"/>
  <c r="R19" i="26"/>
  <c r="Q19" i="26"/>
  <c r="P19" i="26"/>
  <c r="O19" i="26"/>
  <c r="N19" i="26"/>
  <c r="M19" i="26"/>
  <c r="L19" i="26"/>
  <c r="P18" i="26"/>
  <c r="N18" i="26"/>
  <c r="O18" i="26" s="1"/>
  <c r="L18" i="26"/>
  <c r="S17" i="26"/>
  <c r="L17" i="26"/>
  <c r="L16" i="26"/>
  <c r="G41" i="27" l="1"/>
  <c r="G22" i="27"/>
  <c r="G32" i="27"/>
  <c r="G18" i="27"/>
  <c r="G23" i="27"/>
  <c r="G15" i="27"/>
  <c r="G16" i="27"/>
  <c r="S104" i="26"/>
  <c r="P101" i="26"/>
  <c r="M35" i="26"/>
  <c r="M34" i="26" s="1"/>
  <c r="L56" i="26"/>
  <c r="L55" i="26" s="1"/>
  <c r="M75" i="26"/>
  <c r="M72" i="26" s="1"/>
  <c r="N35" i="26"/>
  <c r="P37" i="26"/>
  <c r="O37" i="26"/>
  <c r="P76" i="26"/>
  <c r="P22" i="26"/>
  <c r="O22" i="26"/>
  <c r="M101" i="26"/>
  <c r="O23" i="26"/>
  <c r="N100" i="26"/>
  <c r="N101" i="26"/>
  <c r="O38" i="26"/>
  <c r="O76" i="26"/>
  <c r="P38" i="26"/>
  <c r="O28" i="26"/>
  <c r="S56" i="26"/>
  <c r="O68" i="26"/>
  <c r="M22" i="26"/>
  <c r="M17" i="26" s="1"/>
  <c r="P23" i="26"/>
  <c r="O24" i="26"/>
  <c r="N66" i="26"/>
  <c r="R72" i="26"/>
  <c r="N75" i="26"/>
  <c r="M83" i="26"/>
  <c r="O90" i="26"/>
  <c r="N17" i="26"/>
  <c r="S72" i="26"/>
  <c r="N83" i="26"/>
  <c r="N34" i="26" l="1"/>
  <c r="P35" i="26"/>
  <c r="O35" i="26"/>
  <c r="N16" i="26"/>
  <c r="P17" i="26"/>
  <c r="O17" i="26"/>
  <c r="O66" i="26"/>
  <c r="N65" i="26"/>
  <c r="P66" i="26"/>
  <c r="O75" i="26"/>
  <c r="N72" i="26"/>
  <c r="P75" i="26"/>
  <c r="M71" i="26"/>
  <c r="P83" i="26"/>
  <c r="O83" i="26"/>
  <c r="M15" i="26"/>
  <c r="M14" i="26" s="1"/>
  <c r="M16" i="26"/>
  <c r="Q14" i="26" s="1"/>
  <c r="L15" i="26"/>
  <c r="L14" i="26" s="1"/>
  <c r="O72" i="26" l="1"/>
  <c r="N71" i="26"/>
  <c r="P72" i="26"/>
  <c r="U72" i="26"/>
  <c r="P65" i="26"/>
  <c r="O65" i="26"/>
  <c r="N56" i="26"/>
  <c r="Q102" i="26"/>
  <c r="O16" i="26"/>
  <c r="P16" i="26"/>
  <c r="O34" i="26"/>
  <c r="P34" i="26"/>
  <c r="N55" i="26" l="1"/>
  <c r="P56" i="26"/>
  <c r="O56" i="26"/>
  <c r="N15" i="26"/>
  <c r="P71" i="26"/>
  <c r="O71" i="26"/>
  <c r="P15" i="26" l="1"/>
  <c r="N14" i="26"/>
  <c r="O15" i="26"/>
  <c r="P55" i="26"/>
  <c r="O55" i="26"/>
  <c r="O14" i="26" l="1"/>
  <c r="P14" i="26"/>
  <c r="N41" i="25" l="1"/>
  <c r="N42" i="25" s="1"/>
  <c r="L40" i="25"/>
  <c r="L39" i="25"/>
  <c r="K38" i="25"/>
  <c r="L38" i="25" s="1"/>
  <c r="I38" i="25"/>
  <c r="Q37" i="25"/>
  <c r="P37" i="25"/>
  <c r="O37" i="25"/>
  <c r="K37" i="25"/>
  <c r="L37" i="25" s="1"/>
  <c r="I37" i="25"/>
  <c r="K36" i="25"/>
  <c r="L36" i="25" s="1"/>
  <c r="I36" i="25"/>
  <c r="K35" i="25"/>
  <c r="L35" i="25" s="1"/>
  <c r="I35" i="25"/>
  <c r="K33" i="25"/>
  <c r="L33" i="25" s="1"/>
  <c r="I33" i="25"/>
  <c r="K32" i="25"/>
  <c r="L32" i="25" s="1"/>
  <c r="I32" i="25"/>
  <c r="K31" i="25"/>
  <c r="L31" i="25" s="1"/>
  <c r="K29" i="25"/>
  <c r="L29" i="25" s="1"/>
  <c r="I29" i="25"/>
  <c r="K28" i="25"/>
  <c r="L28" i="25" s="1"/>
  <c r="K27" i="25"/>
  <c r="L27" i="25" s="1"/>
  <c r="I27" i="25"/>
  <c r="K26" i="25"/>
  <c r="L26" i="25" s="1"/>
  <c r="I26" i="25"/>
  <c r="K25" i="25"/>
  <c r="L25" i="25" s="1"/>
  <c r="I25" i="25"/>
  <c r="K24" i="25"/>
  <c r="L24" i="25" s="1"/>
  <c r="I24" i="25"/>
  <c r="K23" i="25"/>
  <c r="L23" i="25" s="1"/>
  <c r="M23" i="25" s="1"/>
  <c r="I23" i="25"/>
  <c r="K21" i="25"/>
  <c r="L21" i="25" s="1"/>
  <c r="I21" i="25"/>
  <c r="L20" i="25"/>
  <c r="I20" i="25"/>
  <c r="K19" i="25"/>
  <c r="L19" i="25" s="1"/>
  <c r="I19" i="25"/>
  <c r="K17" i="25"/>
  <c r="L17" i="25" s="1"/>
  <c r="I17" i="25"/>
  <c r="K16" i="25"/>
  <c r="L16" i="25" s="1"/>
  <c r="I16" i="25"/>
  <c r="K15" i="25"/>
  <c r="L15" i="25" s="1"/>
  <c r="I15" i="25"/>
  <c r="K14" i="25"/>
  <c r="L14" i="25" s="1"/>
  <c r="I14" i="25"/>
  <c r="N52" i="24"/>
  <c r="O50" i="24"/>
  <c r="N50" i="24"/>
  <c r="O49" i="24"/>
  <c r="O47" i="24"/>
  <c r="N47" i="24"/>
  <c r="O46" i="24"/>
  <c r="O45" i="24"/>
  <c r="N45" i="24"/>
  <c r="M44" i="24"/>
  <c r="M43" i="24" s="1"/>
  <c r="L44" i="24"/>
  <c r="L43" i="24" s="1"/>
  <c r="K44" i="24"/>
  <c r="N42" i="24"/>
  <c r="N41" i="24"/>
  <c r="L40" i="24"/>
  <c r="K40" i="24"/>
  <c r="K37" i="24" s="1"/>
  <c r="M37" i="24"/>
  <c r="M31" i="24"/>
  <c r="J31" i="24"/>
  <c r="I31" i="24"/>
  <c r="O30" i="24"/>
  <c r="N30" i="24"/>
  <c r="O29" i="24"/>
  <c r="O28" i="24"/>
  <c r="O27" i="24"/>
  <c r="O26" i="24"/>
  <c r="N26" i="24"/>
  <c r="O25" i="24"/>
  <c r="N25" i="24"/>
  <c r="O23" i="24"/>
  <c r="N23" i="24"/>
  <c r="O22" i="24"/>
  <c r="N22" i="24"/>
  <c r="O20" i="24"/>
  <c r="N20" i="24"/>
  <c r="O19" i="24"/>
  <c r="N19" i="24"/>
  <c r="O18" i="24"/>
  <c r="N18" i="24"/>
  <c r="O17" i="24"/>
  <c r="N17" i="24"/>
  <c r="O16" i="24"/>
  <c r="N16" i="24"/>
  <c r="M15" i="24"/>
  <c r="L15" i="24"/>
  <c r="K15" i="24"/>
  <c r="K43" i="24" l="1"/>
  <c r="N43" i="24" s="1"/>
  <c r="N44" i="24"/>
  <c r="K12" i="24"/>
  <c r="O15" i="24"/>
  <c r="M12" i="24"/>
  <c r="N15" i="24"/>
  <c r="O31" i="24"/>
  <c r="L3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J82" authorId="0" shapeId="0" xr:uid="{00000000-0006-0000-0000-000001000000}">
      <text>
        <r>
          <rPr>
            <b/>
            <sz val="9"/>
            <color indexed="81"/>
            <rFont val="Tahoma"/>
            <charset val="1"/>
          </rPr>
          <t>Автор:</t>
        </r>
        <r>
          <rPr>
            <sz val="9"/>
            <color indexed="81"/>
            <rFont val="Tahoma"/>
            <charset val="1"/>
          </rPr>
          <t xml:space="preserve">
42чел прошли повышние ССЧ 1384
чел</t>
        </r>
      </text>
    </comment>
    <comment ref="J83" authorId="0" shapeId="0" xr:uid="{00000000-0006-0000-0000-000002000000}">
      <text>
        <r>
          <rPr>
            <b/>
            <sz val="9"/>
            <color indexed="81"/>
            <rFont val="Tahoma"/>
            <family val="2"/>
            <charset val="204"/>
          </rPr>
          <t>Автор:</t>
        </r>
        <r>
          <rPr>
            <sz val="9"/>
            <color indexed="81"/>
            <rFont val="Tahoma"/>
            <family val="2"/>
            <charset val="204"/>
          </rPr>
          <t xml:space="preserve">
ОИВ+ГКУ+АУ шт. числ 1640(82+551+1007) факт 1357 (77+478+802)ед</t>
        </r>
      </text>
    </comment>
    <comment ref="J93" authorId="0" shapeId="0" xr:uid="{00000000-0006-0000-0000-000003000000}">
      <text>
        <r>
          <rPr>
            <b/>
            <sz val="9"/>
            <color indexed="81"/>
            <rFont val="Tahoma"/>
            <charset val="1"/>
          </rPr>
          <t>Автор:</t>
        </r>
        <r>
          <rPr>
            <sz val="9"/>
            <color indexed="81"/>
            <rFont val="Tahoma"/>
            <charset val="1"/>
          </rPr>
          <t xml:space="preserve">
сред зп по 3-оип 28595/сред зп по стат 38546,2</t>
        </r>
      </text>
    </comment>
    <comment ref="J95" authorId="0" shapeId="0" xr:uid="{055A4DAE-7A56-4821-95DE-319A9E353BCC}">
      <text>
        <r>
          <rPr>
            <b/>
            <sz val="9"/>
            <color indexed="81"/>
            <rFont val="Tahoma"/>
            <family val="2"/>
            <charset val="204"/>
          </rPr>
          <t>Автор:</t>
        </r>
        <r>
          <rPr>
            <sz val="9"/>
            <color indexed="81"/>
            <rFont val="Tahoma"/>
            <charset val="1"/>
          </rPr>
          <t xml:space="preserve">
по аппарату 310 косгу по кассе рф и ур по разделу 0407, 0401, по лесничествам 169 форма счет 30231 ур и фб
</t>
        </r>
      </text>
    </comment>
  </commentList>
</comments>
</file>

<file path=xl/sharedStrings.xml><?xml version="1.0" encoding="utf-8"?>
<sst xmlns="http://schemas.openxmlformats.org/spreadsheetml/2006/main" count="1444" uniqueCount="505">
  <si>
    <t>Подпрограмма «Обеспечение использования лесов»</t>
  </si>
  <si>
    <t>Проведение лесоустройства</t>
  </si>
  <si>
    <t>Подпрограмма «Воспроизводство лесов»</t>
  </si>
  <si>
    <t>Код аналитической программной классификации</t>
  </si>
  <si>
    <t>ГП</t>
  </si>
  <si>
    <t>Пп</t>
  </si>
  <si>
    <t>ОМ</t>
  </si>
  <si>
    <t>М</t>
  </si>
  <si>
    <t>Кассовые расходы, в %</t>
  </si>
  <si>
    <t>04</t>
  </si>
  <si>
    <t>05</t>
  </si>
  <si>
    <t>07</t>
  </si>
  <si>
    <t>01</t>
  </si>
  <si>
    <t>02</t>
  </si>
  <si>
    <t>03</t>
  </si>
  <si>
    <t>06</t>
  </si>
  <si>
    <t>Подпрограмма «Охрана и защита лесов»</t>
  </si>
  <si>
    <t>Подпрограмма «Создание условий для реализации государственной программы»</t>
  </si>
  <si>
    <t>Значение показателя объема государственной услуги (работы)</t>
  </si>
  <si>
    <t>Расходы бюджета Удмуртской Республики на оказание государственной услуги (выполнение работы), тыс. рублей</t>
  </si>
  <si>
    <t>км</t>
  </si>
  <si>
    <t>га</t>
  </si>
  <si>
    <t>Наименование государственной услуги (работы)</t>
  </si>
  <si>
    <t>Наименование показателя, характеризующего объем государственной услуги (работы)</t>
  </si>
  <si>
    <t>план</t>
  </si>
  <si>
    <t>факт</t>
  </si>
  <si>
    <t>сводная бюджетная роспись на 1 января отчетного периода</t>
  </si>
  <si>
    <t>кассовое исполнение</t>
  </si>
  <si>
    <t>к плану на 1 января отчетного года</t>
  </si>
  <si>
    <t>Единица измерения объема государственной услуги (работы)</t>
  </si>
  <si>
    <t>Устройство противопожарных минерализованных полос</t>
  </si>
  <si>
    <t>Наименование целевого показателя (индикатора)</t>
  </si>
  <si>
    <t>Значения целевых показателей (индикаторов)</t>
  </si>
  <si>
    <t>%</t>
  </si>
  <si>
    <t>Лесистость территории Удмуртской Республики</t>
  </si>
  <si>
    <t>Доля площади ценных лесных насаждений в составе покрытых лесной растительностью земель лесного фонда</t>
  </si>
  <si>
    <t xml:space="preserve">Объем платежей в бюджетную систему Российской Федерации от использования лесов, расположенных на землях лесного фонда, в расчете на 1 га земель лесного фонда </t>
  </si>
  <si>
    <t>руб. на га</t>
  </si>
  <si>
    <t>Доля лесных пожаров, ликвидированных в течение первых суток с момента обнаружения (по количеству случаев), в общем количестве лесных пожаров</t>
  </si>
  <si>
    <t xml:space="preserve">Доля крупных лесных пожаров в общем количестве возникших лесных пожаров </t>
  </si>
  <si>
    <t>№ п/п</t>
  </si>
  <si>
    <t>Единица измере-ния</t>
  </si>
  <si>
    <t>план на текущий год</t>
  </si>
  <si>
    <t>Обоснование отклонений значений целевого показателя (индикатора) на конец отчетного периода</t>
  </si>
  <si>
    <t>Отношение количества случаев с установленными нарушителями лесного законодательства к общему количеству зарегистрированных случаев нарушений лесного законодательства</t>
  </si>
  <si>
    <t>по состоянию на</t>
  </si>
  <si>
    <t>Прием и учет сообщений о лесных пожарах, а также оповещение населения и противопожарных служб о пожарной опасности в лесах и лесных пожарах специализированными диспетчерскими службами</t>
  </si>
  <si>
    <t>Наименование государственной программы</t>
  </si>
  <si>
    <t>Ответсвенный исполнитель</t>
  </si>
  <si>
    <t>Форма 5</t>
  </si>
  <si>
    <t>Отчет о достигнутых значениях целевых показателей (индикаторов) государственной программы</t>
  </si>
  <si>
    <t>Форма 4</t>
  </si>
  <si>
    <t>% выполнения целевого показателя</t>
  </si>
  <si>
    <t>Средний  % выполнения целевых показателей</t>
  </si>
  <si>
    <t>корректировка % выполнения индикатора</t>
  </si>
  <si>
    <t>16</t>
  </si>
  <si>
    <t>Профессиональная переподготовка и повышение квалификации кадров лесного хозяйства</t>
  </si>
  <si>
    <t>Профессиональная переподготовка и повышение квалификации руководящих работников и специалистов лесного хозяйства Удмуртской Республики</t>
  </si>
  <si>
    <t>значение на конец отчетного периода</t>
  </si>
  <si>
    <t xml:space="preserve">"Развитие лесного хозяйства" </t>
  </si>
  <si>
    <t>Доля наличия семян лесных растений на начало лесокультурного сезона к общему объему семян, необходимому для обеспечения посевов в лесных питомниках</t>
  </si>
  <si>
    <t>Доля специалистов лесного хозяйства Удмуртской Республики, прошедших повышение квалификации, в общей численности занятых в лесном хозяйстве Удмуртской Республики</t>
  </si>
  <si>
    <t>Доля государственных услуг, указанных в части 3 статьи 1 Федерального закона №210-ФЗ, предоставленных на основании заявлений и документов, поданных в электронной форме через федеральную государственную информационную систему "Единый портал государственных и муниципальных услуг  (функций)" и (или) государственную информационную систему Удмуртской Республики "Портал государственных и муниципальных услуг (функций)", от общего количества предоставленных услуг</t>
  </si>
  <si>
    <t>Доля государственных услуг, предоставляемых по принципу "одного окна" в многофункциональных центрах предоставления государственных и муниципальных услуг, от числа государственных услуг, включенных в перечень государственных услуг, утвержденный постановлением Правительства Удмуртской Республики от 4 марта 2013 года №97</t>
  </si>
  <si>
    <t>не более 2</t>
  </si>
  <si>
    <t>минута</t>
  </si>
  <si>
    <t>не более 15</t>
  </si>
  <si>
    <t>Масса семян лесных растений, подлежащих заготовке</t>
  </si>
  <si>
    <t>кг</t>
  </si>
  <si>
    <t>Проведение профилактического контролируемого противопожарного выжигания хвороста, лесной подстилки, сухой травы и других лесных горючих материалов</t>
  </si>
  <si>
    <t>Значение целевого показателя (индикатора) в году, предшествующему отчетному</t>
  </si>
  <si>
    <t>% (п.п.)</t>
  </si>
  <si>
    <t>Обеспечение охраны и защиты лесов</t>
  </si>
  <si>
    <t>Локализация и ликвидация очагов вредных организмов</t>
  </si>
  <si>
    <t>Организация использования лесов</t>
  </si>
  <si>
    <t>Проведение работ по изменению границ лесопарковой зоны, зеленой зоны</t>
  </si>
  <si>
    <t>Обеспечение воспроизводства лесов</t>
  </si>
  <si>
    <t>Выполнение работ по лесному семеноводству</t>
  </si>
  <si>
    <t>Осуществление лесовосстановления и лесоразведения</t>
  </si>
  <si>
    <t>Реализация установленных функций (полномочий) государственного органа</t>
  </si>
  <si>
    <t>Уплата налогов</t>
  </si>
  <si>
    <t>Выполнение работ по отводу лесосек</t>
  </si>
  <si>
    <t xml:space="preserve">Предупреждение возникновения и распространения лесных пожаров, включая особо охраняемые природные территории </t>
  </si>
  <si>
    <t>ед.</t>
  </si>
  <si>
    <t>Тушение лесных пожаров</t>
  </si>
  <si>
    <t>Площадь отвода лесосек</t>
  </si>
  <si>
    <t>Заготовка семян лесных растений, сбор и обработка семян древесных пород на лесных участках</t>
  </si>
  <si>
    <t>Площадь дополнения  лесных культур</t>
  </si>
  <si>
    <t>Количество  специализированных диспетчерских пунктов</t>
  </si>
  <si>
    <t>Лесное планирование и регламентирование</t>
  </si>
  <si>
    <t>Отчет о выполнении сводных показателей государственных заданий на оказание государственных услуг, выполнение государственных работ государственными учреждениями Удмуртской Республики по государственной программе</t>
  </si>
  <si>
    <t>1</t>
  </si>
  <si>
    <t>2</t>
  </si>
  <si>
    <t>3</t>
  </si>
  <si>
    <t>4</t>
  </si>
  <si>
    <t>Доля площади земель лесного фонда, переданных в пользование, в общей площади земель лесного фонда</t>
  </si>
  <si>
    <t xml:space="preserve">Площадь рубок ухода в молодняках </t>
  </si>
  <si>
    <t>среднее число обращений</t>
  </si>
  <si>
    <t xml:space="preserve"> Государственная программа "Развитие лесного хозяйства"</t>
  </si>
  <si>
    <t>Министерство природных ресурсов и охраны окружающей среды Удмуртской Республики</t>
  </si>
  <si>
    <t>Количество документов;площадь земель лесного фонда</t>
  </si>
  <si>
    <t>Разработка и актуализация лесного плана Удмуртской Республики</t>
  </si>
  <si>
    <t>Доля заявителей, удовлетворенных качеством предоставления государственных услуг Минприроды УР, от общего числа заявителей, обратившихся за получением государственных услуг</t>
  </si>
  <si>
    <t>Среднее число обращений представителей бизнес-сообщества в Минприроды УР для получения одной государственной услуги, связанной со сферой предпринимательской деятельности</t>
  </si>
  <si>
    <t>Время ожидания в очереди при обращении заявителя в Минприроды УР для получения государственной услуги</t>
  </si>
  <si>
    <t xml:space="preserve">Государственная программа Удмуртской Республики «Развитие лесного хозяйства» </t>
  </si>
  <si>
    <t>Доля  площади погибших и поврежденных лесных насаждений с учетом проведенных мероприятий по защите леса в общей площади земель лесного фонда, занятых лесными насаждениями</t>
  </si>
  <si>
    <t>Отношение площади лесов, на которых были проведены санитарно-оздоровительные мероприятия, к площади погибших и поврежденных лесов</t>
  </si>
  <si>
    <t>Отношение фактического объема заготовки древесины к установленному допустимому объему изъятия древесины</t>
  </si>
  <si>
    <t xml:space="preserve">Доля площади лесов, на которых проведена таксация лесов и в отношении которых осуществлено проектирование мероприятий по охране, защите и воспроизводству в течение последних 10 лет, в площади лесов с интенсивным использованием лесов и ведением лесного хозяйства </t>
  </si>
  <si>
    <t>Динамика предотвращения возникновения нарушений лесного законодательства, причиняющих вред лесам, относительно уровня нарушений предыдущего года</t>
  </si>
  <si>
    <t>Средняя численность должностных лиц, осуществляющих федеральный государственный лесной надзор (лесную охрану) на 50 тыс. га земель лесного фонда</t>
  </si>
  <si>
    <t>чел</t>
  </si>
  <si>
    <t>Доля выписок, предоставленных гражданам и юридическим лицам, обратившимся в орган государственной власти субъекта Российской Федерации в области лесных отношений  за получением государственной услуги по предоставлению выписки из государственного лесного реестра, в общем количестве принятых заявок на предоставление данной услуги</t>
  </si>
  <si>
    <t>Отношение площади лесовосстановления и лесоразведения к площади вырубленных и погибших лесных насаждений</t>
  </si>
  <si>
    <t>GA</t>
  </si>
  <si>
    <t>Федеральный проект «Сохранение лесов»</t>
  </si>
  <si>
    <t>Региональный проект «Сохранение лесов»</t>
  </si>
  <si>
    <t>Создание лесных дорог, предназначенных для охраны лесов от пожаров</t>
  </si>
  <si>
    <t>Площадь лесного фонда, на которой проводиться обнаружение лесных пожаров с использованием наземных средств</t>
  </si>
  <si>
    <t>Авиационный мониторинг пожарной опасности в лесах и лесных пожаров</t>
  </si>
  <si>
    <t>Количество  благоустроенных зон отдыха граждан, пребывающих в лесах</t>
  </si>
  <si>
    <t>Благоустройство зон отдыха граждан, пребывающих в лесах</t>
  </si>
  <si>
    <t xml:space="preserve">Искусственное лесовосстановление;  обработка почвы под лесные культуры на всем участке (сплошная обработка) или на его части (частичная обработка) механическим способом </t>
  </si>
  <si>
    <t>Площадь механизированной обработки почвы под лесные культуры</t>
  </si>
  <si>
    <t xml:space="preserve">Искусственное лесовосстановление; путем посадки сеянцев с открытой корневой системой </t>
  </si>
  <si>
    <t>Площадь посадки (создания) лесных культур</t>
  </si>
  <si>
    <t>Проведение агротехнического ухода за лесными культурами путем дополнения лесных культур</t>
  </si>
  <si>
    <t xml:space="preserve">Комбинированное лесовосстановление; обработка почвы под лесные культуры на всем участке (сплошная обработка) или на его части (частичная обработка) механическим способом </t>
  </si>
  <si>
    <t>Площадь механизированной обработки почвы под комбинированное лесовосстановление</t>
  </si>
  <si>
    <t>Комбинированное лесовосстановление; за счет сочетания естественного и искуственного лесовосстановления (путем посадки сеянцев с открытой корневой системой)</t>
  </si>
  <si>
    <t>Площадь посадки (создания) комбинированных лесных культур</t>
  </si>
  <si>
    <t>Проведение агротехнического ухода за лесными культурами путем рыхления почвы с одновременным уничтожением травянистой и древесной растительности в рядах культур и междурядьях</t>
  </si>
  <si>
    <t>Площадь проведения агротехнического ухода</t>
  </si>
  <si>
    <t>Рубки осветления, проводимые в целях ухода за лесом</t>
  </si>
  <si>
    <t>Площадь проведения  рубок осветления</t>
  </si>
  <si>
    <t>Площадь проведения ухода на постоянном лесосеменном участке</t>
  </si>
  <si>
    <t>Выполнен</t>
  </si>
  <si>
    <t>Обеспечение средствами предупреждения и тушения лесных пожаров, содержание лесопожарных формирований, пожарной техники и оборудования, систем связи и оповещения</t>
  </si>
  <si>
    <t>Количество лесопожарных  станций</t>
  </si>
  <si>
    <t>Протяженность лесных дорог,</t>
  </si>
  <si>
    <t>Протяженность  минерализованных полос</t>
  </si>
  <si>
    <t xml:space="preserve">Прочистка противопожарных минерализованных полос и их обновление                                                                                                                                                                                                                                                                                                                                                                                                                                                                                                                                                                                                                                                                                                                                                                                                                                                                                                                                                                                                                                                                                                                                                                                                                                                                                                                                                                                                                                                                                                                                                                                                                                                                                                                                                                                                                                                                                                                                                                                                                                                                                                                                                                                                                                                                                                                                                                                                                                                                                                                                                                                                                                                                                                                                                                                                                                                                                                                                                                                                                                                                                                         </t>
  </si>
  <si>
    <t>Протяженность  минерализованных полос, требующих прочистки</t>
  </si>
  <si>
    <t>Содержание противопожарных заслонов</t>
  </si>
  <si>
    <t>Протяженность существующих противопожарных залонов</t>
  </si>
  <si>
    <t>Площадь профилактического контролируемого противопожарного выжигания хвороста, лесной подстилки, сухой травы и других лесных горючих материалов</t>
  </si>
  <si>
    <t>Установка и размещение стендов, знаков и указателей, содержащих информацию о мерах пожарной безопасности в лесах</t>
  </si>
  <si>
    <r>
      <t>Количество стендов и других знаков и указателей,</t>
    </r>
    <r>
      <rPr>
        <sz val="11"/>
        <color theme="1"/>
        <rFont val="Calibri"/>
        <family val="2"/>
        <charset val="204"/>
        <scheme val="minor"/>
      </rPr>
      <t xml:space="preserve"> </t>
    </r>
    <r>
      <rPr>
        <sz val="7"/>
        <color theme="1"/>
        <rFont val="Times New Roman"/>
        <family val="1"/>
        <charset val="204"/>
      </rPr>
      <t>содержащих информацию о мерах пожарной безопасности в лесах</t>
    </r>
  </si>
  <si>
    <t>ед</t>
  </si>
  <si>
    <t>Мониторинг пожарной опасности в лесах и лесных пожаров путем наземного патрулирования лесов</t>
  </si>
  <si>
    <t>Площадь лесного фонда, на которой проводится обнаружение лесных пожаров с использованием авиационных средств</t>
  </si>
  <si>
    <t>Количество шлагбаумов</t>
  </si>
  <si>
    <t>Тушение  пожаров в лесах</t>
  </si>
  <si>
    <t>Площадь лесного пожара</t>
  </si>
  <si>
    <t>Проектирование лесных участков</t>
  </si>
  <si>
    <t>Штука, гектар</t>
  </si>
  <si>
    <t>Уход за постоянными лесосеменными участками</t>
  </si>
  <si>
    <t>Проведение лесоводственного ухода путем уничтожения или предупреждения появления травянистой и нежелательной древесной растительности</t>
  </si>
  <si>
    <t>Площадь проведения лесоводственного ухода</t>
  </si>
  <si>
    <t>к плану на 01.01.2021 года</t>
  </si>
  <si>
    <t>Форма 3</t>
  </si>
  <si>
    <t>Отчет о выполнении основных мероприятий государственной программы</t>
  </si>
  <si>
    <t>Наименование подпрограммы, основного мероприятия, мероприятия</t>
  </si>
  <si>
    <t>Ответственный исполнитель, соисполнители подпрограммы, основного мероприятия, мероприятия</t>
  </si>
  <si>
    <t>Срок выполнения плановый</t>
  </si>
  <si>
    <t>Срок выполнения фактический</t>
  </si>
  <si>
    <t>Ожидаемый непосредственный результат, целевой показатель (индикатор)</t>
  </si>
  <si>
    <t>Достигнутый результат, целевой показатель (индикатор)</t>
  </si>
  <si>
    <t>Проблемы, возникшие в ходе реализации мероприятий</t>
  </si>
  <si>
    <t xml:space="preserve">Долматов Ю.А. -  заместитель министра </t>
  </si>
  <si>
    <t>январь-декабрь</t>
  </si>
  <si>
    <t>Укрепление материально-технической базы АУ УР "Удмуртлес" специализированной лесопожарной техникой и оборудованием</t>
  </si>
  <si>
    <t xml:space="preserve">Митров В.Г. - начальник отдела охраны, защиты  и воспроизводства лесов, Родичкин Е.В. - руководитель АУ УР "Удмуртлес" </t>
  </si>
  <si>
    <t>Обновление материально-технической базы охраны лесов от пожаров, обеспечения эффективного управления системой обеспечения пожарной безопасности в лесах.</t>
  </si>
  <si>
    <t>Выполнено</t>
  </si>
  <si>
    <t xml:space="preserve">Обеспечение выполнения мероприятий по охране лесов от пожаров.  </t>
  </si>
  <si>
    <t xml:space="preserve">Обеспечение тушения лесных пожаров. </t>
  </si>
  <si>
    <t>Митров В.Г.- начальник отдела охраны, защиты и воспроизводства лесов, руководители ГКУ УР "Лесничеств",  Родичкин Е.В. - руководитель АУ УР "Удмуртлес" (в рамках-ГЗ)</t>
  </si>
  <si>
    <t xml:space="preserve">Обеспечение выполнения мероприятий по защите лесов. </t>
  </si>
  <si>
    <t>Тушение на полях и участках древесно-кустарниковой растительности, прилегающих к лесным массивам и не входящих в лесной фонд</t>
  </si>
  <si>
    <t>Обеспечение тушения на полях и участках древесно-кустарниковой растительности, прилегающих к лесным массивам и не входящих в лесной фонд</t>
  </si>
  <si>
    <t xml:space="preserve">Выполнено. </t>
  </si>
  <si>
    <t>Совершенствование системы предупреждения и распространения лесных пожаров, а также их тушения</t>
  </si>
  <si>
    <t>Наблюдение и контроль за пожарной опасностью в лесах и лесными пожарами</t>
  </si>
  <si>
    <t>Митров В.Г.- начальник отдела охраны, защиты и воспроизводства лесов</t>
  </si>
  <si>
    <t>Обеспечение своевременного обнаружения лесных пожаров</t>
  </si>
  <si>
    <t xml:space="preserve">Контроль за пожарной опасностью в лесах и лесными пожарами осуществляется с использованием Системы дистанционного мониторинга -Рослесхоз. </t>
  </si>
  <si>
    <t>Обеспечение функционирования специализированного диспетчерского пункта</t>
  </si>
  <si>
    <t>16 диспетчерских пунктов по лесничествам. Осуществляется ежедневный прием и учет сообщений о пожарах. Информация о пожарной опасности в лесах ежедневно предоставляется в МЧС по УР  и Рослесхоз .</t>
  </si>
  <si>
    <t>Разработка планов тушения лесных пожаров</t>
  </si>
  <si>
    <t>Митров В.Г.- начальник отдела охраны, защиты и воспроизводства лесов, руководители ГКУ УР "Лесничеств"</t>
  </si>
  <si>
    <t xml:space="preserve">Осуществление межведомственного взаимодействия при тушении лесных пожаров. </t>
  </si>
  <si>
    <t>Совершенствование   системы проведения профилактики возникновения, локализации и ликвидации очагов вредных организмов</t>
  </si>
  <si>
    <t>Оперативная проверка информации подведомственных Минприроды УР учреждений о появлении вредных организмов или иных повреждений лесов</t>
  </si>
  <si>
    <t>Митров В.Г. - начальник отдела охраны, защиты и воспроизводства лесов</t>
  </si>
  <si>
    <t>Повышение уровня достоверности информации о появлении вредных организмов или иных повреждений лесов.</t>
  </si>
  <si>
    <t>Проведение лесопатологического обследования лесных насаждений</t>
  </si>
  <si>
    <t>Митров В.Г.-начальник отдела охраны, защиты и воспроизводства лесов, руководители ГКУ УР "Лесничеств"</t>
  </si>
  <si>
    <t xml:space="preserve">Своевременное обнаружение опасных отклонений в санитарном состоянии лесов, обеспечение сбора информации о санитарном состоянии лесных участков. </t>
  </si>
  <si>
    <t>Оценка текущего санитарного состояния (степень усыхания, захламления) и лесопатологического состояния (степень повреждения, поражения вредными организмами) лесов в очагах вредных организмов, определение границ повреждений леса</t>
  </si>
  <si>
    <t>Митров В.Г. - начальник отдела охраны, защиты и воспроизводства лесов, руководители  ГКУ УР "Лесничества"</t>
  </si>
  <si>
    <t>Обеспечение своевременного назначения обоснованных мероприятий по защите лесов. Подготовка и утверждение актов лесопатологических обследований и приложений к ним</t>
  </si>
  <si>
    <t>Планирование, обоснование и назначение мероприятий по защите лесов</t>
  </si>
  <si>
    <t>Федеральный проект "Сохранение лесов"</t>
  </si>
  <si>
    <t>Митров В.Г. - начальник отдела охраны, защиты и воспроизводства лесов; Агафонова Л.Г. - начальник отдела планирования и администрирования платежей за пользование лесным фондом</t>
  </si>
  <si>
    <t>Региональный проект "Сохранение лесов" (в части охраны и защиты леса)</t>
  </si>
  <si>
    <t>Оснащение учреждения АУ УР «Удмуртлес» необходимой специализированной техникой и оборудованием для проведения комплекса мероприятий по охране лесов от пожаров, обеспечения эффективного управления системой обеспечения пожарной безопасности в лесах</t>
  </si>
  <si>
    <t>Долматов Ю.А. - заместитель министра</t>
  </si>
  <si>
    <t xml:space="preserve">Выполнено </t>
  </si>
  <si>
    <t>Серебрякова О.А. - начальник отдела использования лесов, государственного лесного реестра и арендных отношений</t>
  </si>
  <si>
    <t xml:space="preserve">Повышение степени изученности лесов, уровня организации лесных  территорий,  качества  таксации   лесов и  снижение  сроков  давности лесоустроительных материалов. 
</t>
  </si>
  <si>
    <t>Обеспечение выполнения мероприятий по отводу  лесосек</t>
  </si>
  <si>
    <t>Подготовка документов, содержащих сведения для внесения в государсвтенный кадастр недвижимости в части  установления границ лесопарковых зон и зеленых зон</t>
  </si>
  <si>
    <t>Граница зеленой и лесопарковой зоны в текущем году не изменялась, в связи с чем подготовки документов , содержащих сведения для внесения в государственный кадастр недвижимости в части установления границ лесопарковых и зеленых зон, не требовалось.</t>
  </si>
  <si>
    <t>Предоставление государственной услуги по заключению договоров купли-продажи лесных насаждений с гражданами для собственных нужд</t>
  </si>
  <si>
    <t xml:space="preserve"> Заключение договоров купли-продажи лесных насаждений с гражданами для собственных нужд</t>
  </si>
  <si>
    <t xml:space="preserve">Предоставление государственной услуги по предоставлению в границах земель лесного фонда лесных участков в постоянное (бессрочное) пользование </t>
  </si>
  <si>
    <t xml:space="preserve"> Заключение договоров постоянного (бессрочного) пользования  </t>
  </si>
  <si>
    <t xml:space="preserve">Предоставление государственной услуги по предоставлению в границах земель лесного фонда лесных участков в аренду </t>
  </si>
  <si>
    <t xml:space="preserve"> Заключение договоров аренды </t>
  </si>
  <si>
    <t>Предоставление государственной услуги по предоставлению в границах земель лесного фонда  лесных участков в безвозмездное  пользование</t>
  </si>
  <si>
    <t xml:space="preserve"> Заключение договоров безвозмездного пользования </t>
  </si>
  <si>
    <t>08</t>
  </si>
  <si>
    <t>Предоставление государственной услуги по выдаче разрешений на выполнение работ по геологическому изучению недр на землях лесного фонда без предоставления лесного участка</t>
  </si>
  <si>
    <t>Выдача разрешений на выполнение работ по геологическому изучению недр на землях лесного фонда без предоставления лесного участка</t>
  </si>
  <si>
    <t>09</t>
  </si>
  <si>
    <t>Осуществление мероприятий по созданию лесных дорог</t>
  </si>
  <si>
    <t xml:space="preserve">Создание лесных дорог </t>
  </si>
  <si>
    <t>10</t>
  </si>
  <si>
    <t>Предоставление государственной услуги по проведению государственной экспертизы проектов освоения лесов</t>
  </si>
  <si>
    <t>Выдача заключений по государственной экспертизе проектов освоения лесов</t>
  </si>
  <si>
    <t>11</t>
  </si>
  <si>
    <t>Предоставление государственной услуги по организации и проведению аукционов на право заключения договоров купли-продажи лесных насаждений</t>
  </si>
  <si>
    <t>Проведение аукционов по  право заключения договоров купли-продажи лесных насаждений</t>
  </si>
  <si>
    <t>12</t>
  </si>
  <si>
    <t>Предоставление государственной услуги по заключению соглашений об установлении сервитутов в лесных участках в границах земель лесного фонда</t>
  </si>
  <si>
    <t>Заключение соглашений об установлении сервитутов в лесных участках в границах земель лесного фонда</t>
  </si>
  <si>
    <t>13</t>
  </si>
  <si>
    <t>Предоставлению государственной услуги по принятию решения о прекращении права постоянного (бесрочного) пользования лесным участком в границах земель лесного фонда</t>
  </si>
  <si>
    <t>Принятие решения о прекращении права постоянного (бесрочного) пользования лесным участком в границах земель лесного фонда</t>
  </si>
  <si>
    <t>14</t>
  </si>
  <si>
    <t>Предоставление государственной услуги по утверждению проектной документации лесных участков в составе земель лесного фонда</t>
  </si>
  <si>
    <t>Утверждение проектной документации лесных участков в составе земель лесного фонда</t>
  </si>
  <si>
    <t>15</t>
  </si>
  <si>
    <t>Предоставление государственной услуги по приему лесных деклараций и отчетов об использовании лесов от граждан, юридических лиц, осуществляющих использование лесов</t>
  </si>
  <si>
    <t>Прием лесных деклараций и отчетов об использовании лесов от граждан, юридических лиц, осуществляющих использование лесов</t>
  </si>
  <si>
    <t>Ведение государственного лесного реестра</t>
  </si>
  <si>
    <t xml:space="preserve">Программно-аппаратное оснащение лиц, осуществляющих ведение лесного реестра, и обучение персонала по его ведению </t>
  </si>
  <si>
    <t xml:space="preserve">Ведение государственного лесного реестра  производится в  информационно-программных модулях, обеспечивающих автоматизированное формирование данных по формам  ГЛР, утвержденных приказом Министерства природных ресурсов и экологии Российской Федерации от 06.10.2016 № 514, на основании введённой информации. </t>
  </si>
  <si>
    <t>Ведение государственного лесного реестра на разных уровнях лесоуправления</t>
  </si>
  <si>
    <t>Государственный лесной реестр ведется  на уровне ГКУ УР "Лесничеств" и "орган исполнительной  власти"</t>
  </si>
  <si>
    <t>Предоставление государственной услуги по предоставлению информации, содержащейся в государственном лесном реестре</t>
  </si>
  <si>
    <t>Предоставление информации, содержащейся  в государственном лесном реестре, заинтересованному лицу</t>
  </si>
  <si>
    <t>Серебрякова О.А. - начальник отдела использования лесов, государственного лесного реестра и арендных отношений, Митров В.Г.- начальник отдела охраны, защиты и воспроизводства лесов</t>
  </si>
  <si>
    <t xml:space="preserve">Обеспечение непрерывного, неистощительного, рационального и комплексного использования лесных ресурсов при своевременном и качественном воспроизводстве лесов. </t>
  </si>
  <si>
    <t>Разработка и актуализация лесного плана Удмуртской Республики, лесохозяйственных регламентов лесничеств</t>
  </si>
  <si>
    <t xml:space="preserve">Повышение эффективности принимаемых решений </t>
  </si>
  <si>
    <t>Осуществление федерального государственного лесного надзора (лесной охраны)</t>
  </si>
  <si>
    <t>Патрулирование лесов</t>
  </si>
  <si>
    <t xml:space="preserve">Выявление нарушений лесного законодательства. </t>
  </si>
  <si>
    <t>Проведение проверок исполнения лесного законодательства</t>
  </si>
  <si>
    <t>Обеспечение воспроизодства лесов</t>
  </si>
  <si>
    <t>Выполнение  работ по лесному семеноводтву</t>
  </si>
  <si>
    <t>Обеспечения  мероприятий по лесному семеноводству.</t>
  </si>
  <si>
    <t>Обеспечение выполнения мероприятий по воспроизводству лесов.</t>
  </si>
  <si>
    <t>Региональный проект «Сохранение лесов»  (в части обеспечения воспроизводства лесов)</t>
  </si>
  <si>
    <t>Увеличение площади лесовосстановления, повышение качества и эффективности работ по лесовосстановлению. Оснащение учреждения АУ УР «Удмуртлес» необходимой лесохозяйственной техникой и оборудованием для проведения комплекса мероприятий по лесовосстановлению и лесоразведению</t>
  </si>
  <si>
    <t>Удалов Д.Н. -  министр природных ресурсов и охраны окружающей среды Удмуртской Республики, Долматов Ю.А. - заместитель министра, Гердт Т.Н. - начальник управления финансов, экономики и администрирования платежей</t>
  </si>
  <si>
    <t>Прогнозирование и стратегическое планирование управления лесами на территории Удмуртской Республики (в сфере использования, охраны, защиты и воспроизводства, повышения эффективности предоставления государственных услуг в области лесных отношений)</t>
  </si>
  <si>
    <t>Долматов Ю.А. - заместитель министра,  Т.Н. Гердт - начальник управления финансов, экономики и администрирования платежей</t>
  </si>
  <si>
    <t xml:space="preserve">Обеспечение системного подхода к осуществлению использования, охраны, защиты и воспроизводству лесов, повышения эффективности исполнения государственных услуг в области лесных отношений. </t>
  </si>
  <si>
    <t>Осуществление комплекса мер по совершенствованию системы управления лесами на территории Удмуртской Республики</t>
  </si>
  <si>
    <t>Обеспечение сбалансированного управления лесами при сохранении устойчивости леса как экологической системы.</t>
  </si>
  <si>
    <t>В соответствии с указами Главы Удмуртской Республики от 9 октября 2017 года № 337 «О структуре исполнительных органов государственной власти Удмуртской Республики» и № 338 «О мерах по формированию отдельных исполнительных органов государственной власти Удмуртской Республики», в 2017-2018 годах проведены мероприятия по реорганизации Министерства лесного хозяйства Удмуртской Республики путем присоединения к Министерству природных ресурсов и охраны окружающей среды Удмуртской Республики.</t>
  </si>
  <si>
    <t>Внедрение технологий по информационному обеспечению управления в области использования, охраны, защиты и воспроизводства лесов, а также в области государственного лесного контроля</t>
  </si>
  <si>
    <t xml:space="preserve">Автоматизация процесса сбора, обработки и анализа информации в области использования, охраны, защиты и воспроизводства лесов, а также в области государственного лесного контроля. </t>
  </si>
  <si>
    <t>Ведение государственного лесного реестра  производится в  информационно-программных модулях, обеспечивающих автоматизированное формирование данных по квартальным и годовым формам  ГЛР.</t>
  </si>
  <si>
    <t>Переход к предоставлению государственных услуг в указанной сфере в электронном виде</t>
  </si>
  <si>
    <t>Скачков А.Н. - заместитель начальника управления  правового, документационного, информационного-технического  обеспечения и работы с обращениями граждан, Серебрякова О.А. - начальник отдела использования лесов, государственного лесного реестра и арендных отношений</t>
  </si>
  <si>
    <t xml:space="preserve">Обеспечение оперативности и удобства получения государственных услуг и информации о результатах деятельности Минприроды УР. </t>
  </si>
  <si>
    <t>Совершенствование Системы межведомственного электронного документооборота</t>
  </si>
  <si>
    <t>Т.Н. Гердт - начальник управления финансов, экономики и администрирования платежей</t>
  </si>
  <si>
    <t>Увеличение скорости прохождения и исполнения документов и упрощение всех процедур по исполнению Минприроды УР государственных функций и государственных услуг .</t>
  </si>
  <si>
    <t xml:space="preserve">Карелина Н.С. - начальник отдела кадрового, документационного, охраны труда и работы с обращениями граждан </t>
  </si>
  <si>
    <t xml:space="preserve">Совершенствование системы переподготовки и повышения квалификации специалистов лесного хозяйства Удмуртской Республики. </t>
  </si>
  <si>
    <t>Осуществление комплекса мер по улучшению условий труда и уровня занятости в лесном хозяйстве Удмуртской Республики</t>
  </si>
  <si>
    <t>Карелина Н.С. - начальник отдела кадрового, документационного, охраны труда и работы с обращениями граждан , руководители ГКУ УР "Лесничеств", Родичкин Е.В. - руководитель АУ УР "Удмуртлес"</t>
  </si>
  <si>
    <t>Увеличение производительности труда работников лесного хлзяйства Удмуртско йРеспублики и полная укомплектованность кадрового  состава</t>
  </si>
  <si>
    <t>Обеспечение исполнения установленных полномочий (функций) в соответствии с  постановлением Правительства Удмуртской Республики от 26.12.2017г. № 554 "О Министерстве природных ресурсов и охраны окружающей среды Удмуртской Республики"</t>
  </si>
  <si>
    <t xml:space="preserve">Совершенствование системы управления лесами и повышение качества исполнения государственных
функций и государственных услуг в сфере лесных отношений в целях обеспечения эффективности реализации мероприятий государственной программы. Развитие системы прогнозирования и стратегического планирования управления лесами
</t>
  </si>
  <si>
    <t xml:space="preserve">Заключены соглашения с МФЦ УР по предоставлению государственных услуг:
 - "заключение договоров купли-продажи лесных насаждений с гражданами для собственных нужд";
-"проведение государственной экспертизы проектов освоения лесов";
-"предоставление информации, содержащейся в государственном лесном реестре ".
Так же, выше указанные  услуги, предоставляются в электронной форме через единый портал госуслуг.
 В связи с несущественным количеством по числу обращений в год предоставление услуги «по предоставлению в пределах земель лесного фонда лесных участков в постоянное (бессрочное) пользование» через МФЦ  признана нецелесообразной в связи с их невостребованностью. Разработаны и согласованы технологические схемы по государственным услугам: 
 4.1 – «Заключение договоров купли-продажи лесных насаждений с гражданами для собственных нужд»;
 4.6 – «Проведение государственной экспертизы проектов освоения лесов»;
 4.7 – «Предоставление информации, содержащейся в государственном лесном реестре».
Технологические схемы предоставления услуг размещены на официальном сайте Минприроды УР. 
</t>
  </si>
  <si>
    <t>Обеспечение исполнения государственных функций государственными казёнными учреждениями Удмуртской Республики, подведомственными Минприроды УР, в целях обеспечения реализации предусмотренных законодательством Российской Федерации полномочий Минприроды  УР</t>
  </si>
  <si>
    <t>Долматов Ю.А.- заместитель министра, Гердт Т.Н. - начальник управления финансов, экономики и администрирования платежей</t>
  </si>
  <si>
    <t xml:space="preserve">Обеспечение эффективного осуществления возложенных на Минприроды УР функций на территории соответствующего лесничества Удмуртской Республики. </t>
  </si>
  <si>
    <t xml:space="preserve">Предметом деятельности Учреждения является:
- реализация на территории  лесничества государственной политики в области использования, охраны, защиты и воспроизводства лесов;
- осуществление деятельности в области использования, охраны, защиты и воспроизводства лесов на территории  лесничества;
- осуществление на землях лесного фонда  лесничества  федерального государственного лесного надзора (лесной охраны),- обеспечение организации рационального, многоцелевого, непрерывного и неистощительного лесопользования, воспроизводства, охраны и защиты лесов, рационального использования земель лесного фонда, сохранения и усиления средообразующих, защитных, водоохранных, оздоровительных, санитарно-гигиенических и иных полезных природных свойств лесов, сохранение биологического разнообразия лесов в интересах Российской Федерации и Удмуртской Республики;
- обеспечение в пределах своей компетенции соблюдения физическими и юридическими лицами порядка использования лесов на землях лесного фонда, а также выполнения иных требований, норм, правил, установленных законодательством Российской Федерации и законодательством Удмуртской Республики.
</t>
  </si>
  <si>
    <t>Повышение престижа профессии в области лесного хозяйства (организация соответствующей профориентированной работы, направление  специалистов лесного хозяйства по целевым направлениям и обеспечение работой по полученной специальности, организация в подведомственных учреждениях производственной практики студентов, ежегодное проведение праздничных мероприятий к профессиональному празднику, подведение итогов и награждение работников отрасли, организация проведения смотров - конкурсов профессионального мастерства, организация взаимодействия подведомственных учреждений со школьными лесничествами, проведение работы с ветеранами труда)</t>
  </si>
  <si>
    <t>Карелина Н.С. - начальник отдела кадрового, документационного, охраны труда и работы с обращениями граждан , Митров В.Г.- начальник отдела охраны, защиты и воспроизводства лесов, руководители ГКУ УР "Лесничеств", Родичкин Е.В. - руководитель АУ УР "Удмуртлес"</t>
  </si>
  <si>
    <t xml:space="preserve">Обеспечение формирования у обучающейся молодежи знаний по лесной экологии, лесоводству и методам защиты леса, уходу и восстановлению, привлечение внимания общественности к проблемам леса. Решение вопросов социальной сферы в лесном хозяйстве и повышение уровня заработной платы работников лесного хозяйства Удмуртской Республики . </t>
  </si>
  <si>
    <t>Совершенствование системы оплаты труда работников лесного хозяйства Удмуртской Республики</t>
  </si>
  <si>
    <t>Агафонова Л.Г. - начальник отдела планирования и администрирования платежей за пользование лесным фондом</t>
  </si>
  <si>
    <t>Повышение стимулирующих функций и заинтересованности работников в конечных результатах труда. Увеличение соотношения уровня средней заработной платы работников лесного хозяйства Удмуртской Республики к уровню средней заработной платы по Удмуртской Республике до 70,2 %</t>
  </si>
  <si>
    <t>Модернизация системы лесных научных исследований и повышение качества научно-аналитического обеспечения реализации государственной программы</t>
  </si>
  <si>
    <t>Обеспечение внедрения лесных научных исследований и повышение качества научно-аналитического обеспечения реализации государственной программы</t>
  </si>
  <si>
    <t>Укрепление материально-технической базы Минприроды УР и государственных казённых учреждений, подведомственных Минприроды УР</t>
  </si>
  <si>
    <t>Агафонова Л.Г.- начальник отдела планирования и администрирования платежей за пользование лесным фондом, руководители ГКУ УР "Лесничеств"</t>
  </si>
  <si>
    <t>Укрепление материально-технической базы Минприроды УР и государственных казенных учреждений, подведомственных Минприроды УР.</t>
  </si>
  <si>
    <t>Пермитина Е.А. - заместитель начальника управления финансов, экономики и администрирования платежей - главный бухгалтер; руководители ГКУ УР "Лесничеств", Родичкин Е.В. - руководитель АУ УР "Удмуртлес"</t>
  </si>
  <si>
    <t xml:space="preserve">Выполнение обязательств по уплате налога на имущество организаций и земельного налога. </t>
  </si>
  <si>
    <t>Просроченная кредиторская задолженность по налогу на имущество организаций и земельному налогу отсутствует.</t>
  </si>
  <si>
    <t>Совершенствование предоставления Минприроды УР государственных услуг</t>
  </si>
  <si>
    <t>Долматов Ю.А. - заместитель министра, Гердт Т.Н. - начальник управления финансов, экономики и администрирования платежей</t>
  </si>
  <si>
    <t xml:space="preserve">Обеспечение достижения плановых показателей совершенствования системы государственного управления в Удмуртской Республике, утвержденных Указом Главы Удмуртской Республики от 21.01.2015г. № 1 «Об отдельных вопросах совершенствования системы государственного управления в Удмуртской Республике». </t>
  </si>
  <si>
    <t>Обеспечение предоставления государственных услуг по принципу "одного окна"</t>
  </si>
  <si>
    <t>Долматов Ю.А. - заместитель министра, Серебрякова О.А. - начальник отдела использования лесов, государственного лесного реестра и арендных отношений</t>
  </si>
  <si>
    <t>Стопроцентное обеспечение предоставления Минприроды УР государственных услуг по принципу одного окна Целевой прогнозный показатель (индикатор):Доля государственных услуг, предоставляемых по принципу «одного окна» в многофункциональных центрах предоставления государственных и муниципальных услуг, от числа государственных услуг, включенных в перечень государственных услуг, утвержденный постановлением Правительства Удмуртской Республики от 4 марта 2013 года № 97  - 100%</t>
  </si>
  <si>
    <t xml:space="preserve">Доля государственных услуг, предоставляемых по принципу «одного окна» в многофункциональных центрах предоставления государственных и муниципальных услуг, от числа государственных услуг, включенных в перечень государственных услуг, утвержденный постановлением Правительства Удмуртской Республики от 4 марта 2013 года № 97  - 100% </t>
  </si>
  <si>
    <t>Проведение мониторинга оценки удовлетворенности граждан Российской Федерации качеством предоставления услуг, среднего числа обращений представителей бизнес-ссобщества для получения одной государственной услуги, связанной со сферой предпринимательской деятельности, времени ожидания в очереди при обращении заявителя для получения государственной услуги</t>
  </si>
  <si>
    <t>Осуществление информированности населения о возможности получения государственных услуг на основании заявлений и документов, поданных в электронной форме</t>
  </si>
  <si>
    <t>Скачков А.Н. - заместитель начальника управления  правового, документационного, информационного-технического  обеспечения и работы с обращениями граждан</t>
  </si>
  <si>
    <t>Обеспечение среднего числа обращения представителей бизнес-сообщества для получения одной государственной услуги, связанной со сферой предпринимательской деятельности, не более 2</t>
  </si>
  <si>
    <t>Достижение среднего числа обращения представителей бизнес-сообщества для получения одной государственной услуги, связанной со сферой предпринимательской деятельности, не более 2.  Целевой прогнозный показатель (индикатор):16.4.5. Среднее число обращений представителей бизнес-сообщества в Минприроды УР для получения одной государственной услуги, связанной со сферой предпринимательской деятельности - не более 2</t>
  </si>
  <si>
    <t>1 - обращение, 1 - ответ (результат)</t>
  </si>
  <si>
    <t>Обеспечение времени ожидания в очереди при обращении заявителя для получения государственных услуг не более 15 минут</t>
  </si>
  <si>
    <t>Обеспечение оперативности при обращении заявителя для получения государственных услуг. Целевой прогнозный показатель (индикатор):  16.4.6. Время ожидания в очереди при обращении заявителя в Минприроды УР для получения государственных услуг - не более 15 минут</t>
  </si>
  <si>
    <t xml:space="preserve"> 15 минут</t>
  </si>
  <si>
    <t>Рубки прочистки, проводимые в целях ухода за лесом</t>
  </si>
  <si>
    <t>Площадь проведения  рубок прочистки</t>
  </si>
  <si>
    <t>Работы по проектированию лесных участков на землях лесного фонда, подготовка документации для постановки лесных участков на кадастровый учет</t>
  </si>
  <si>
    <r>
      <t xml:space="preserve">Целевые прогнозные показатели (индикаторы): Отношение площади проведенных санитарно-оздоровительных мероприятий к площади погибших и поврежденных лесов - </t>
    </r>
    <r>
      <rPr>
        <sz val="10"/>
        <rFont val="Times New Roman"/>
        <family val="1"/>
        <charset val="204"/>
      </rPr>
      <t xml:space="preserve">98,2 </t>
    </r>
    <r>
      <rPr>
        <sz val="10"/>
        <color theme="1"/>
        <rFont val="Times New Roman"/>
        <family val="1"/>
        <charset val="204"/>
      </rPr>
      <t>%</t>
    </r>
  </si>
  <si>
    <t>Увеличение доли заявителей, удовлетворенных качеством предоставления Минприроды УР государственных услуг, от общего числа заявителей. Целевой прогнозный показатель (индикатор): 16.4.4.Доля заявителей, удовлетворенных качеством предоставления государственных услуг Минприроды УР, от  общего числа заявителей, обратившихся за получением государственных услуг - 92 %</t>
  </si>
  <si>
    <t>Увеличение доли государственных услуг, предоставленных на основании заявлений и документов, поданных в электронной форме через федеральную государственную информационную систему «Единый портал государственных и муниципальных услуг (функций)» и (или) государственную информационную систему Удмуртской Республики «Портал государственных и муниципальных услуг (функций)",  от общего количества предоставленных услуг. Целевой прогнозный показатель (индикатор): 16.4.2. Доля государственных услуг, указанных в части 3 статьи 1 Федерального закона № 210-ФЗ, предоставленных на основании заявлений и документов, поданных в электронной форме через федеральную государственную информационную систему «Единый портал государственных и муниципальных услуг (функций)» и (или) государственную информационную систему Удмуртской Республики «Портал государственных и муниципальных услуг (функций)», от общего количества предоставленных услуг-75 %</t>
  </si>
  <si>
    <t>01.10.2020 - 01.12.2020</t>
  </si>
  <si>
    <t>Благодаря своевременной организации по назначению и проведению санитарно - оздоровительных мероприятий улучшилось  санитарное состояние лесных насаждений на территории республики, и снизило угрозу распространения вредителей леса.</t>
  </si>
  <si>
    <t>Выдано 5 разрешений на выполнение работ по геологическому изучению недр на землях лесного фонда без предоставления лесного участка</t>
  </si>
  <si>
    <t>Целевые прогнозные показатели (индикаторы): 16.3.1. Доля наличия семян лесных растений на начало лесокультурного сезона к общему объему семян, необходимого для обеспечения посевов в лесных питомниках - 100%; 16.3.2. Площадь рубок ухода в молодняках- 5101,6 га</t>
  </si>
  <si>
    <t>Заключено соглашение между ФАЛХ И Правительством УР от 10.03.2020 № СА-21/5. Пункт 2.2.59 - привлекать научно-исследовательсткие организации для обеспечения подготовки принимаемых решений в области охраны, защиты и воспроизвосдтва лесов.</t>
  </si>
  <si>
    <t xml:space="preserve"> Доля заявителей, удовлетворенных качеством предоставления государственных услуг Минприроды УР, от  общего числа заявителей, обратившихся за получением государственных услуг - 100 %</t>
  </si>
  <si>
    <t>Р.Ф. Аснанова</t>
  </si>
  <si>
    <t>Невыполнено</t>
  </si>
  <si>
    <t>Решения о прекращении права постоянного (бесрочного) пользования лесным участком в границах земель лесного фонда не принимались. Со стороны заявителей не было обращений за предоставлением государственной услуги.</t>
  </si>
  <si>
    <t xml:space="preserve">Невыполнено.                                         </t>
  </si>
  <si>
    <t>Выявление очагов вредных организмов, против которых возможно и необходимо применять мероприятия по локализации и ликвидации вредных организмов с использованием химических или биологических препаратов</t>
  </si>
  <si>
    <t xml:space="preserve"> Целевой показатель: 16.2.7. Доля выписок, предоставленных гражданам и юридическим лицам, обратившимся в орган государственной власти субъекта Российской Федерации в области лесных отношений  за получением государственной услуги по предоставлению выписки из государственного лесного реестра, в общем количестве принятых заявок на предоставление данной услуги- 90%.</t>
  </si>
  <si>
    <t>Обеспечение получения достоверной информации о состоянии лесов, их использовании, охране, защите и воспроизводстве</t>
  </si>
  <si>
    <t>Повышение эффективности  принимаемых управленческих решений, обеспечение ведения основной документации и оказание государственных услуг в электронном виде</t>
  </si>
  <si>
    <t>Подготовка документации для постановки лесных участков на кадастровый учет</t>
  </si>
  <si>
    <t xml:space="preserve">Плановые показатели  совершенствования системы государственного управления в Удмуртской Республике, утвержденные Указом Главы Удмуртской Республики от 21.01.2015г. № 1 «Об отдельных вопросах совершенствования системы государственного управления в Удмуртской Республике» достигнуты. </t>
  </si>
  <si>
    <t xml:space="preserve"> За предоставлением услуг через ЕПГУ граждане не обращались  .</t>
  </si>
  <si>
    <t>Реконструкция (эксплуатация) шлагбаумов, устройство преград, обеспечивающих ограничение пребывания граждан в лесах в целях обеспечения пожарной безопасности</t>
  </si>
  <si>
    <t>01 января 2022 года</t>
  </si>
  <si>
    <t>01.01.2022 года</t>
  </si>
  <si>
    <t xml:space="preserve"> 01.01.2022 года</t>
  </si>
  <si>
    <t xml:space="preserve">За 2021 год зафиксировано 122 возгорания на площади 75,9187 га, тушение осуществлялось  за счет бюджетных средств в рамках госзадания и иных источников.  </t>
  </si>
  <si>
    <t>Митров В.Г.- начальник отдела охраны, защиты и воспроизводства лесов, руководители государственных казенных учреждений - лесничеств (далее ГКУ УР "Лесничеств"), Вахрушев К.В. - руководитель АУ УР "Удмуртлес" (в рамках государственного задания  (далее -ГЗ)</t>
  </si>
  <si>
    <t xml:space="preserve">Митров В.Г. - начальник отдела охраны, защиты и воспроизводства лесов,  Вахрушев К.В.  - руководитель АУ УР "Удмуртлес" </t>
  </si>
  <si>
    <t xml:space="preserve">Целевые прогнозные показатели (индикаторы):  Доля лесных пожаров, ликвидированных в течение первых суток с момента обнаружения (по количеству случаев), в общем количестве лесных пожаров - 95,9 %; Доля крупных лесных пожаров в общем количестве лесных пожаров - 0%; </t>
  </si>
  <si>
    <t>Разработано и Утверждено 25 планов тушения лесных пожаров на территории районов Удмуртской Республики. Утвержден Указом Главы Удмуртской Республики от 16.03.2021 № 57 Сводный план тушения лесных пожаров на территории Удмуртской Респбулики на 2021 год.</t>
  </si>
  <si>
    <t>Вахрушев Г.А. - начальник отдела федерального государственного лесного  надзора (лесной охраны) в лесах</t>
  </si>
  <si>
    <t>01.01.2021 г. - 31.12.2021 г.</t>
  </si>
  <si>
    <t>За 2021 год в соотвтетствии с требованиями ФЗ от 26.12.2008 №294 -ФЗ, ФЗ от 31.07.2020 №248-ФЗ проведено 12 проверкок, из них 4 внеплановых.</t>
  </si>
  <si>
    <t>Недостижение целевого показателя связано с расторжением рядов договоров аренды лесного участка. На свободных от аренды лесных участках рубки ухода в молодняках осуществляются в рамках доведенного финансирования.</t>
  </si>
  <si>
    <t>Уход за ПЛСУ - 11,73 га. В 2021 году было заготовлено 1855,95 кг семян лесных растений.</t>
  </si>
  <si>
    <t>Митров В.Г.- начальник отдела охраны, защиты и воспроизводства лесов, Вахрушев К.В. - руководитель АУ УР "Удмуртлес" (в рамках ГЗ)</t>
  </si>
  <si>
    <t>Проведено лесовосстановление на площади 10402,1789 га (при плане 9200,0 га), из них искусственное лесовосстановление - на площади 5502,8809 га ( при плане 5000,0 га), комбинированное лесовосстановление - на площади 362,5 га(при плане 450 га), естесственное лесовосстановление - на площади 4536,8 га  (при плане 3750 га).</t>
  </si>
  <si>
    <t>Целевой показатель: 16.3.4.Отношение площади лесовосстановления и лесоразведения к площади вырубленных и погибших лесных насаждений - 82,4%.</t>
  </si>
  <si>
    <t>Отношение площади лесовосстановления и лесоразведения к площади вырубленных и погибших лесных насаждений - 113,4%.</t>
  </si>
  <si>
    <t xml:space="preserve">  Повышение эффективности системы профилактики, обнаружения и тушения лесных пожаров, позволяющей свести к минимуму повреждение лесов в результате возникновения пожаров. В 2021 году в целях противопожарного обустройства лесов на землях лесного фонда выполнены следующие мероприятия:
 -устроено лесных дорог, предназначенных для охраны лесов от пожаров – 47,94 км (при плане 27,7 км);
 -произведен уход за лесными дорогами, предназначенными для охраны лесов от пожаров-  243,72 км (при плане 171,4км);
 - устроено минерализованных полос - 955,022 км ( при плане 881 км);
 - произведен уход за минерализованными полосами – 2273,555 км (при плане 1767 км);
 - проведено контролируемых выжиганий 45,1 га (при плане 45,1 га);
 - обустроено мест отдыха 681 шт., (при плане 515 шт);
 -установлено аншлагов 1576 шт., (при плане 848 шт);
 - размещено статей в печати, проведено выступлений по радио и телевидению, интернет-ссылки 402 шт., (при плане 264 шт);             
</t>
  </si>
  <si>
    <t xml:space="preserve">Обеспечено тушение пожаров  на полях и участках древесно-кустарниковой растительности, прилегающих к лесным массивам и не входящих в лесной фонд, в количестве 32 шт на площади 195,1961 га
</t>
  </si>
  <si>
    <t>В рамках обновления материально-технической базы охраны лесов от пожаров закуплено 10 единиц техники для оснащения ЛПС</t>
  </si>
  <si>
    <t>Целевые прогнозные показатели (индикаторы):16.1.1. Доля лесных пожаров, ликвидированных в течение первых суток с момента обнаружения (по количеству случаев), в общем количестве лесных пожаров - 95,9 %,16.1.2. Доля крупных лесных пожаров в общем количестве возникших лесных пожаров - 0 %, 16.1.3 Отношение площади проведенных санитарно-оздоровительных мероприятий к площади погибших и поврежденных лесов - 30,2 %</t>
  </si>
  <si>
    <t xml:space="preserve">Площадь проведенных санитарно-оздоровительных мероприятий - 638,96 га. (в том числе в рамках ГЗ проведено сплошных санитарных рубок 8,65 га, выборочных санитарных рубок 55,9 га за счет средств от  иной доход приносящей деятельности)  </t>
  </si>
  <si>
    <t>Целевые прогнозные показатели (индикаторы): Отношение площади проведенных санитарно-оздоровительных мероприятий к площади погибших и поврежденных лесов - 30,2 %</t>
  </si>
  <si>
    <t xml:space="preserve"> Проведено лесопатологическое обследование на площади                                 8326,6 га</t>
  </si>
  <si>
    <t xml:space="preserve">В результате проведенных лесопатологических обследований проведена оценка текущего санитарного и лесопатолгического состояния лесов и определение границ повреждений лесов на площади 751,81 га </t>
  </si>
  <si>
    <t>В  2021 году не выявлены очаги вредных организмов, против которых возможно и необходимо применять мероприятия по локализации и ликвидации вредных организмов с использованием химических или биологических препаратов</t>
  </si>
  <si>
    <t>Уменьшение объема выполненных санитарно-оздоровительных мероприятий связано с тем, что санитарно - оздоровительные мероприятия выполняются за счет арендаторов и иных средств, помимо этого заключение договоров купли – продажи лесных насаждений, а также подача арендаторами лесных участков деклараций, которые производится в течение всего календарного года сроком на 12 месяцев и соответственно, окончание сроков их действий и выполнение санитарно – оздоровительных мероприятий варьируется в течение текущего и последующего года.</t>
  </si>
  <si>
    <t>Целевые прогнозные показатели (индикаторы):  16.2.2. Отношение количества случаев с установленными нарушителями лесного законодательства к общему количеству зарегистрированных случаев нарушений - 93,4 %; 16.2.5 Динамика предотвращения возникновения нарушений лесного законодательства, причиняющих вред лесам, относительно уровня нарушений предыдущего года -  0,5 %, 16.2.6 Средняя численность должностных лиц, осуществляющих федеральный государственный лесной надзор (лесную охрану) на 50 тыс. га земель лесного фонда - 7,22 чел.</t>
  </si>
  <si>
    <t xml:space="preserve">Недостижение целевого показателя связано с высокой степенью латентности правонарушений, связнанных с незаконной рубкой леса. </t>
  </si>
  <si>
    <t>01.01.2021-31.12.2021</t>
  </si>
  <si>
    <t>Целевые прогнозные показатели (индикаторы):16.1.1. Доля лесных пожаров, ликвидированных в течение первых суток с момента обнаружения (по количеству случаев), в общем количестве лесных пожаров - 89,4 %,16.1.2. Доля крупных лесных пожаров в общем количестве возникших лесных пожаров -1,4%, 16.1.3 Отношение площади проведенных санитарно-оздоровительных мероприятий к площади погибших и поврежденных лесов - 98,2 %</t>
  </si>
  <si>
    <t>01.01.2021-01.04.2021</t>
  </si>
  <si>
    <t>01.01.2021 - 31.12.2021</t>
  </si>
  <si>
    <t>Целевые показатели: 16.0.2.Лесистость территории Удмуртской Республики - 46,1%; 16.0.3.Доля площади ценных лесных насаждений в составе занятых лесными насаждениями  земель лесного фонда - 48,5%; 16.0.4.Объем платежей в бюджетную систему Российской Федерации от использования лесов, расположенных на землях лесного фонда, в расчете на 1 га земель лесного фонда - 224,1 %. 16.2.1. Доля площади земель лесного фонда, переданных в пользование, в общей площади земель лесного фонда - 49,5%; 16.2.3. Отношение фактического объема заготовки древесины к установленному допустимому объему изъятия древесины 70,4%; 16.2.4. Доля площади лесов, на которых проведена таксация лесов и в отношении которых осуществлено проектирование мероприятий по охране, защите и воспроизводству в течение последних 10 лет, в площади лесов с интенсивным использованием лесов и ведением лесного хозяйства 47,8%; 16.0.5. Доля  площади погибших и поврежденных лесных насаждений с учетом проведенных мероприятий по защите леса в общей площади земель лесного фонда, занятых лесными насаждениями 0,268%.</t>
  </si>
  <si>
    <t>с 19.04.2021  по  22.10.2021</t>
  </si>
  <si>
    <t>с  19.04.2021  по  22.10.2021</t>
  </si>
  <si>
    <t>01.01.2021 г.- 31.12.2021 г.</t>
  </si>
  <si>
    <t>Заключено 6752 договоров купли-продажи с гражданами для собственных нужд</t>
  </si>
  <si>
    <t xml:space="preserve"> За 2021 год выдано 1 решение о предоставлении лесных участков на праве постоянного (бессрочного) пользования (приказ Минприроды УР от 07.07.2021 №750) </t>
  </si>
  <si>
    <t>Заключено 77 договоров аренды лесных участков</t>
  </si>
  <si>
    <t>Заключено 38 договоров безвозмездного пользования лесным участком</t>
  </si>
  <si>
    <t>Создано 0,1 км.  лесных дорог.</t>
  </si>
  <si>
    <t>В 2021 году поступило 302 заявления на проведение государственной экспертизы проектов освоения лесов. По 263 заявлениям выдано положительное заключение, по 30  - отрицательное заключение, отказано в проведении государственной экспертизы 5.</t>
  </si>
  <si>
    <t xml:space="preserve">Проведено 10 аукционов по продаже права заключения договоров купли-продажи лесных насаждений. </t>
  </si>
  <si>
    <t>Регламент услуги утвержден  Указом Главы Удмуртской Республики от 25 апреля 2016 г. N 78«Об утверждении Административного регламента Министерства лесного хозяйства Удмуртской Республики по предоставлению государственнойуслуги «Заключениесоглашений об установлении сервитутов в отношении лесных участков в границах земель лесного фонда». В 2021 году за предоставлением услуги не было обращений</t>
  </si>
  <si>
    <t xml:space="preserve">В 2021 году поступило 95 заявлений на утверждение проектной документации лесных участков в составе земель лесного фонда. Утверждено 87 проектных документаций. </t>
  </si>
  <si>
    <t>Принято 996 лесных деклараций и 9832 отчетов об использовании лесов от граждан и юридических лиц.</t>
  </si>
  <si>
    <t>01.10.2021- 01.12.2021</t>
  </si>
  <si>
    <t>01.01.2021- 31.12.2021</t>
  </si>
  <si>
    <t>01.01.2021  г. - 31.12.2021 г.</t>
  </si>
  <si>
    <t>01.01.2021 г.-31.12.2021г.</t>
  </si>
  <si>
    <t>01.01.2021 г.-31.12.2021 г.</t>
  </si>
  <si>
    <t>Целевые показатели: 16.0.2.Лесистость территории Удмуртской Республики - 46,0%; 16.0.3.Доля площади ценных лесных насаждений в составе занятых лесными насаждениями  земель лесного фонда - 48,7%; 16.0.4.Объем платежей в бюджетную систему Российской Федерации от использования лесов, расположенных на землях лесного фонда, в расчете на 1 га земель лесного фонда - 296,1 %. 16.2.1. Доля площади земель лесного фонда, переданных в пользование, в общей площади земель лесного фонда - 51,4%; 16.2.3. Отношение фактического объема заготовки древесины к установленному допустимому объему изъятия древесины 70,9 %; 16.2.4. Доля площади лесов, на которых проведена таксация лесов и в отношении которых осуществлено проектирование мероприятий по охране, защите и воспроизводству в течение последних 10 лет, в площади лесов с интенсивным использованием лесов и ведением лесного хозяйства 53,3%; 16.0.5. Доля  площади погибших и поврежденных лесных насаждений с учетом проведенных мероприятий по защите леса в общей площади земель лесного фонда, занятых лесными насаждениями 0,02 %.</t>
  </si>
  <si>
    <t>Акт № 1 от 03.06.2021, Акт № 2 от 17.06.2021, Акт № 3 от 29.06.2021, Акт № 4 от 01.09.2021, Акт № 5 от 01.09.2021, Акт № 6 от 07.09.2021, Акт № 7 от 26.10.2021, Акт № 8 от 15.11.2021, №9 от 24.12.2021, №10 от 24.12.2021, №11 от 24.12.2021, №12/1 от 29.12.2021, № 12 от 28.12.2021, №13 от 30.12.2021</t>
  </si>
  <si>
    <t>Выполнены отводы лесосек на площади 20875,1 га</t>
  </si>
  <si>
    <t>Формы государственного лесного реестра по итогам 2021 года сформированы и направлены в Федеральное агентство лесного хозяйства.  Целевой показатель: 16.2.7. Доля выписок, предоставленных гражданам и юридическим лицам, обратившимся в орган государственной власти субъекта Российской Федерации в области лесных отношений  за получением государственной услуги по предоставлению выписки из государственного лесного реестра, в общем количестве принятых заявок на предоставление данной услуги- 99,4%.</t>
  </si>
  <si>
    <t>В  2021 году поступило 530 заявлений по предоставлению информации, содержащейся в государственном лесном реестре. Представлено 527 выписок, 3 уведомлений об отказе.</t>
  </si>
  <si>
    <t xml:space="preserve"> Приказы Минприроды УР  «О внесении изменений в лесохозяйственные регламенты лесничеств, утвержденные приказом Минприроды УР от 18.02.2021 №167, № 538 от 13.05.2021, №1145 от 25.10.2021, № 1146 от 25.10.2021</t>
  </si>
  <si>
    <t>Целевые прогнозные показатели (индикаторы):  16.2.2. Отношение количества случаев с установленными нарушителями лесного законодательства к общему количеству зарегистрированных случаев нарушений - 94,8 %; 16.2.5 Динамика предотвращения возникновения нарушений лесного законодательства, причиняющих вред лесам, относительно уровня нарушений предыдущего года - 5 %, 16.2.6 Средняя численность должностных лиц, осуществляющих федеральный государственный лесной надзор (лесную охрану) на 50 тыс. га земель лесного фонда - 7,22  чел.</t>
  </si>
  <si>
    <t>Целевые прогнозные показатели (индикаторы): Доля наличия семян лесных растений на начало лесокультурного сезона к общему объему семян, необходтмому для обеспечения посевов в лесных питомниках - 100%; Площадь рубок ухода в молодняках -3307,3 га</t>
  </si>
  <si>
    <t>Проведена защита бюджетных проектировок на 2022 год и плановый период 2023-2024.</t>
  </si>
  <si>
    <t>Заявления на проведение государственной экспертизы проектов освоения лесов в электронном виде за 2021 год в Минприроды УР не поступали.</t>
  </si>
  <si>
    <t>Доля документов имеющих нарушения по регламентированным срокам исполнения за 2021 год составила менее 3%.</t>
  </si>
  <si>
    <t>В 2021 году 104 специалиста лесного хозяйства прошли повышение квалификации (среднесписочная численность по форме 3-ОИП 1314 ед.)</t>
  </si>
  <si>
    <t>Организация повышения квалификации специалистов лесного хозяйства на уровне 2,2 % от общей численности работников лесного хозяйства ежегодно. Целевой показатель: 16.4.1 Доля специалистов лесного хозяйства Удмуртской Республики, прошедших повышение квалификации, в общей численности занятых в лесном хозяйстве Удмуртской Республики- 2,2 %</t>
  </si>
  <si>
    <t xml:space="preserve"> Целевой прогнозный показатель (индикатор) 16.4.1 - 7,9 %.</t>
  </si>
  <si>
    <t xml:space="preserve"> В 2021 году укомплектованность кадрами специаслистов лесного хозйства в сравненнии с 2020 годом снизилась на 1,8 % (укомплектованность за 2021 год составила 80,9%).</t>
  </si>
  <si>
    <t>Целевые показатели:  16.0.2. Лессистость территории Удмуртской Республики - 46,1%;16.0.3. Доля площади ценных лесных насаждений в составе занятых лесными насаждениями земель лесного фонда-48,5%; 16.0.4.Объем платежей в бюджетную систему Российской Федерации от использования лесов, расположенных на землях лесного фонда, в расчете на 1 га земель лесного фонда - 224,1 %; 16.0.5 Доля  площади погибших и поврежденных лесных насаждений с учетом проведенных мероприятий по защите леса в общей площади земель лесного фонда, занятых лесными насаждениями - 0,268 %</t>
  </si>
  <si>
    <t>Целевые показатели:16.0.2. Лессистость территории Удмуртской Республики - 46,0%;16.0.3. Доля площади ценных лесных насаждений в составе занятых лесными насаждениями земель лесного фонда-48,7%; 16.0.4.Объем платежей в бюджетную систему Российской Федерации от использования лесов, расположенных на землях лесного фонда, в расчете на 1 га земель лесного фонда - 296,1%; 16.0.5 Доля  площади погибших и поврежденных лесных насаждений с учетом проведенных мероприятий по защите леса в общей площади земель лесного фонда, занятых лесными насаждениями - 0,02 %</t>
  </si>
  <si>
    <t xml:space="preserve"> На территории Удмуртской Республики в 2021 году в мае прошла акция  "Сад памяти", в октябре 2021 проведена акция "Сохраним лес"  </t>
  </si>
  <si>
    <t>Принято распоряжение Правительства Удмуртской Республики «О выплатах стимулирующего характера работникам государственных казенных учреждений, подведомственных Министерству природных ресурсов и охраны окружающей среды Удмуртской Республики» от 10.02.2021 №118-р. Соотношение уровня средней заработной платы работников лесного хозяйства Удмуртской Республики к уровню средней заработной платы по Удмуртской Республике составило 74,2%</t>
  </si>
  <si>
    <t>Расходы на укрепление материально-технической базы ГКУ УР "Лесничеств" за текущий год составили 2203,6 тыс. руб. Расходы Минприроды УР на укрепление материально-технической базы составили 432,1 тыс. рублей.</t>
  </si>
  <si>
    <t>Министр</t>
  </si>
  <si>
    <t>Д.Н. Удалов</t>
  </si>
  <si>
    <t>В рамках обновления материально-технической базы охраны лесов от пожаров закуплено основных средств (движимое имущество ) на сумму 6 927,6 тысюрублей</t>
  </si>
  <si>
    <t>Форма 1</t>
  </si>
  <si>
    <t>Отчет об использовании бюджетных ассигнований бюджета Удмуртской Республики на реализацию государственной программы</t>
  </si>
  <si>
    <t>Наименование государственной программы, подпрограммы, основного мероприятия, мероприятия</t>
  </si>
  <si>
    <t>Ответственный исполнитель, соисполнитель</t>
  </si>
  <si>
    <t>Код бюджетной классификации</t>
  </si>
  <si>
    <t>Расходы бюджета Удмуртской Республики, тыс. руб.</t>
  </si>
  <si>
    <t>Код главы</t>
  </si>
  <si>
    <t>Рз</t>
  </si>
  <si>
    <t>Пр</t>
  </si>
  <si>
    <t>ЦС</t>
  </si>
  <si>
    <t>ВР</t>
  </si>
  <si>
    <t>сводная бюджетная роспись, план на 1 января отчетного года</t>
  </si>
  <si>
    <t>сводная бюджетная роспись на 01.01.2022 г.</t>
  </si>
  <si>
    <t>кассовое исполнение  на 01.01.2022 года</t>
  </si>
  <si>
    <t>к плану на 1 января  отчетного года</t>
  </si>
  <si>
    <t>"Развитие лесного хозяйства "</t>
  </si>
  <si>
    <t>Всего</t>
  </si>
  <si>
    <t>Минприроды УР</t>
  </si>
  <si>
    <t>Подпрограмма "Охрана и защита лесов"</t>
  </si>
  <si>
    <t>всего</t>
  </si>
  <si>
    <t>Укрепление материально- технической базы АУ УР "Удмуртлес" специализированной лесопожарной техникой и оборудованием</t>
  </si>
  <si>
    <t>16101R1310</t>
  </si>
  <si>
    <t>Предупреждение возникновения и распространения лесных пожаров, включая особо охраняемые природные территории</t>
  </si>
  <si>
    <t>161GA00000</t>
  </si>
  <si>
    <t>Региональный проект «Сохранение лесов» (в части охраны и защиты леса)</t>
  </si>
  <si>
    <t>161GA54320</t>
  </si>
  <si>
    <t>Реализация Республиканской целевой программы "Развитие лесного хозяйства Удмуртской Республики на 2010-2013 годы"</t>
  </si>
  <si>
    <t>Работы по проектированию лесных участковна землях лесного фонда, подготовка документации для постановки лесных участков на кадастровый учет</t>
  </si>
  <si>
    <t>Разработка и актуализация Лесного плана Удмурсткой Республики</t>
  </si>
  <si>
    <t>Разработка и актуализация  лесохозяйстввенных регламентов лесничеств</t>
  </si>
  <si>
    <t>163GA00000</t>
  </si>
  <si>
    <t>163GA54290</t>
  </si>
  <si>
    <t>163GA54300</t>
  </si>
  <si>
    <t>Увеличение площади лесовосстановления</t>
  </si>
  <si>
    <t>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</si>
  <si>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Подпрограмма «Создание условий для реализации государственной программы</t>
  </si>
  <si>
    <t>Обеспечение исполнения установленных полномочий (функций) в соответствии с  постановлением Правительства Удмуртской Республики от 26.12.2017г. № 554</t>
  </si>
  <si>
    <t>1640300030</t>
  </si>
  <si>
    <t>Обеспечение исполнения государственных функций государственными казёнными учреждениями Удмуртской Республики, подведомственными Минприроды УР, в целях обеспечения реализации предусмотренных законодательством Российской Федерации полномочий Минприроды УР</t>
  </si>
  <si>
    <t xml:space="preserve">Укрепление материально-технической базы Минприроды УР и государственных казенных учреждений, подведомственных  Минприроды УР </t>
  </si>
  <si>
    <t>Проведение работ по изменению границ лесопарковой зоны, зеленой зоны муниципального образования "город Можга"</t>
  </si>
  <si>
    <t>Форма 2</t>
  </si>
  <si>
    <t>Отчет о расходах на реализацию государственной программы за счет всех источников финансирования</t>
  </si>
  <si>
    <r>
      <rPr>
        <sz val="11"/>
        <color theme="1"/>
        <rFont val="Times New Roman"/>
        <family val="1"/>
        <charset val="204"/>
      </rPr>
      <t xml:space="preserve">по состоянию на   </t>
    </r>
    <r>
      <rPr>
        <u/>
        <sz val="11"/>
        <color theme="1"/>
        <rFont val="Times New Roman"/>
        <family val="1"/>
        <charset val="204"/>
      </rPr>
      <t xml:space="preserve"> </t>
    </r>
    <r>
      <rPr>
        <b/>
        <u/>
        <sz val="11"/>
        <color theme="1"/>
        <rFont val="Times New Roman"/>
        <family val="1"/>
        <charset val="204"/>
      </rPr>
      <t>01.01.2022 года</t>
    </r>
  </si>
  <si>
    <t>"Развитие лесного хозяйства"</t>
  </si>
  <si>
    <t>Наименование государственной программы, подпрограммы</t>
  </si>
  <si>
    <t>Источник финансирования</t>
  </si>
  <si>
    <t>Оценка расходов, тыс. рублей</t>
  </si>
  <si>
    <t>Отношение фактических расходов к оценке расходов, %</t>
  </si>
  <si>
    <t>Оценка расходов (согласно государственной программе)</t>
  </si>
  <si>
    <t>Фактические расходы на отчетную дату</t>
  </si>
  <si>
    <t xml:space="preserve">«Развитие лесного хозяйства» </t>
  </si>
  <si>
    <t>бюджет Удмуртской Республики, в том числе:</t>
  </si>
  <si>
    <t>субсидии из федерального бюджета</t>
  </si>
  <si>
    <t>субвенции из федерального бюджета</t>
  </si>
  <si>
    <t>субсидии и субвенции из федерального бюджета, планируемые к получению</t>
  </si>
  <si>
    <t>Территориальный фонд обязательного медицинского страхования Удмуртской Республики</t>
  </si>
  <si>
    <t>бюджеты муниципальных образований в Удмуртской Республике</t>
  </si>
  <si>
    <t>иные источники</t>
  </si>
  <si>
    <t>бюджет Удмуртской Республики</t>
  </si>
  <si>
    <t>в том числе:</t>
  </si>
  <si>
    <t>бюджеты муниципальных образований в  Удмуртской Республике</t>
  </si>
  <si>
    <t>Первый заместитель министра</t>
  </si>
  <si>
    <t>Форма 6</t>
  </si>
  <si>
    <t>Сведения о вынесенных в государсвтенную программу изменениях</t>
  </si>
  <si>
    <t>Вид нормативного документа</t>
  </si>
  <si>
    <t>Дата принятия</t>
  </si>
  <si>
    <t>Номер</t>
  </si>
  <si>
    <t>Суть изменений (краткое изложение)</t>
  </si>
  <si>
    <t>Постановление Правительства Удмуртской Республики</t>
  </si>
  <si>
    <t>сводная бюджетная роспись на 01.01.2022 года</t>
  </si>
  <si>
    <t>Среднесписочная численность (З-ОИП) 1314 ед. обучение прошли 104 чел</t>
  </si>
  <si>
    <t xml:space="preserve">Приведение финансирования в соответсвие с законом Удмуртской Республики от 25.12.2020 г. № 85-РЗ " О бюджете Удмуртской Республики на 2021 год и на плановый период 2022-2023 годов". </t>
  </si>
  <si>
    <t xml:space="preserve">Всего в 2021 г было спроектировано Минприроды УР 16 проектных документаций. Из них 15 - в рамках гос. задания, 1 - отделом ГЛР </t>
  </si>
  <si>
    <t xml:space="preserve">Целевые прогнозные показатели (индикаторы): 16.1.1. Доля лесных пожаров, ликвидированных в течение первых суток с момента обнаружения (по количеству случаев), в общем количестве лесных пожаров - 89,4 %; 16.1.2. Доля крупных лесных пожаров в общем количестве лесных пожаров  - 1,4 %; </t>
  </si>
  <si>
    <t>Выявление нарушений лесного законодательства. Количество выявленных виновников нарушений лесного законодательства 1423, общее количество зарегистрированных нарушений 1523.  Сумма нанесенного ущерба от нарушений лесного законодательства 78,5 млн. рублей, сумма возмещенного ущерба 22,8 млн. рублей.</t>
  </si>
  <si>
    <t>Выполнение планового показателя не достигнуто в связи с превышением площади сплошных рубок над площадью молодняков, переведенных в 2021 году в покрытые лесной растительностью земли, перевода земель из состава земель лесного фонда в земли иных категорий, актуализации устаревших материалов лесоустройства при проведении таксации на арендованных лесных участках.</t>
  </si>
  <si>
    <t>Невыполнен</t>
  </si>
  <si>
    <t xml:space="preserve">Недостижение целевого показателя «динамика предотвращения возникновения нарушений лесного законодательства, причиняющих вред лесам, относительно уровня нарушений предыдущего года» связано с повышением выявляемости нарушений лесного законодательства по сравнению с прошлым годом. Согласно форме 8-ОИП в 2021 году количество выявленных нарушений лесного законодательства, причиняющих вред лесам, составляло 201 случай, в 2020 году – 202 случаев. </t>
  </si>
  <si>
    <t xml:space="preserve">
Уход за ПЛСУ - 11,73га. В 2021 году было заготовлено 1855,95 кг семян лесных растений. Проведено лесовосстановление на площади 10402,1789 га (при плане 9200,0 га), из них искусственное лесовосстановление - на площади 5502,8809 га ( при плане 5000,0 га), комбинированное лесовосстановление - на площади 362,5 га(при плане 450 га), естесственное лесовосстановление - на площади 4536,8 га  (при плане 3750 га).
 Закуплено учреждением АУ УР «Удмуртлес» 3 единицы необходимой лесохозяйственной техники и 1 единица оборудования для проведения комплекса мероприятий по лесовосстановлению и лесоразведению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</si>
</sst>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р_._-;\-* #,##0.00_р_._-;_-* &quot;-&quot;??_р_._-;_-@_-"/>
    <numFmt numFmtId="165" formatCode="0.0"/>
  </numFmts>
  <fonts count="48" x14ac:knownFonts="1">
    <font>
      <sz val="11"/>
      <color theme="1"/>
      <name val="Calibri"/>
      <family val="2"/>
      <scheme val="minor"/>
    </font>
    <font>
      <sz val="11"/>
      <color theme="1"/>
      <name val="Calibri"/>
      <family val="2"/>
      <charset val="204"/>
      <scheme val="minor"/>
    </font>
    <font>
      <sz val="7"/>
      <color theme="1"/>
      <name val="Times New Roman"/>
      <family val="1"/>
      <charset val="204"/>
    </font>
    <font>
      <b/>
      <sz val="7"/>
      <color theme="1"/>
      <name val="Times New Roman"/>
      <family val="1"/>
      <charset val="204"/>
    </font>
    <font>
      <sz val="12"/>
      <color theme="1"/>
      <name val="Times New Roman"/>
      <family val="1"/>
      <charset val="204"/>
    </font>
    <font>
      <sz val="8"/>
      <color theme="1"/>
      <name val="Times New Roman"/>
      <family val="1"/>
      <charset val="204"/>
    </font>
    <font>
      <sz val="10"/>
      <color theme="1"/>
      <name val="Times New Roman"/>
      <family val="1"/>
      <charset val="204"/>
    </font>
    <font>
      <sz val="11"/>
      <color theme="1"/>
      <name val="Times New Roman"/>
      <family val="1"/>
      <charset val="204"/>
    </font>
    <font>
      <b/>
      <sz val="10"/>
      <color theme="1"/>
      <name val="Times New Roman"/>
      <family val="1"/>
      <charset val="204"/>
    </font>
    <font>
      <b/>
      <sz val="11"/>
      <color theme="1"/>
      <name val="Times New Roman"/>
      <family val="1"/>
      <charset val="204"/>
    </font>
    <font>
      <b/>
      <sz val="14"/>
      <color theme="1"/>
      <name val="Times New Roman"/>
      <family val="1"/>
      <charset val="204"/>
    </font>
    <font>
      <b/>
      <sz val="11"/>
      <color theme="1"/>
      <name val="Calibri"/>
      <family val="2"/>
      <scheme val="minor"/>
    </font>
    <font>
      <b/>
      <sz val="8"/>
      <color theme="1"/>
      <name val="Times New Roman"/>
      <family val="1"/>
      <charset val="204"/>
    </font>
    <font>
      <sz val="7"/>
      <name val="Times New Roman"/>
      <family val="1"/>
      <charset val="204"/>
    </font>
    <font>
      <b/>
      <sz val="7"/>
      <name val="Times New Roman"/>
      <family val="1"/>
      <charset val="204"/>
    </font>
    <font>
      <sz val="10"/>
      <name val="Times New Roman"/>
      <family val="1"/>
      <charset val="204"/>
    </font>
    <font>
      <sz val="11"/>
      <color rgb="FFC00000"/>
      <name val="Times New Roman"/>
      <family val="1"/>
      <charset val="204"/>
    </font>
    <font>
      <b/>
      <sz val="7"/>
      <color rgb="FFC00000"/>
      <name val="Times New Roman"/>
      <family val="1"/>
      <charset val="204"/>
    </font>
    <font>
      <sz val="11"/>
      <color rgb="FFC00000"/>
      <name val="Calibri"/>
      <family val="2"/>
      <scheme val="minor"/>
    </font>
    <font>
      <sz val="8"/>
      <name val="Times New Roman"/>
      <family val="1"/>
      <charset val="204"/>
    </font>
    <font>
      <sz val="11"/>
      <color theme="1"/>
      <name val="Calibri"/>
      <family val="2"/>
      <scheme val="minor"/>
    </font>
    <font>
      <sz val="14"/>
      <color theme="1"/>
      <name val="Times New Roman"/>
      <family val="1"/>
      <charset val="204"/>
    </font>
    <font>
      <sz val="14"/>
      <color rgb="FFC00000"/>
      <name val="Times New Roman"/>
      <family val="1"/>
      <charset val="204"/>
    </font>
    <font>
      <b/>
      <sz val="8"/>
      <name val="Times New Roman"/>
      <family val="1"/>
      <charset val="204"/>
    </font>
    <font>
      <b/>
      <sz val="10"/>
      <name val="Times New Roman"/>
      <family val="1"/>
      <charset val="204"/>
    </font>
    <font>
      <b/>
      <sz val="9"/>
      <color indexed="81"/>
      <name val="Tahoma"/>
      <charset val="1"/>
    </font>
    <font>
      <sz val="9"/>
      <color indexed="81"/>
      <name val="Tahoma"/>
      <charset val="1"/>
    </font>
    <font>
      <sz val="9"/>
      <color indexed="81"/>
      <name val="Tahoma"/>
      <family val="2"/>
      <charset val="204"/>
    </font>
    <font>
      <b/>
      <sz val="9"/>
      <color indexed="81"/>
      <name val="Tahoma"/>
      <family val="2"/>
      <charset val="204"/>
    </font>
    <font>
      <sz val="12"/>
      <color theme="1"/>
      <name val="Calibri"/>
      <family val="2"/>
      <scheme val="minor"/>
    </font>
    <font>
      <b/>
      <sz val="12"/>
      <color theme="1"/>
      <name val="Times New Roman"/>
      <family val="1"/>
      <charset val="204"/>
    </font>
    <font>
      <sz val="12"/>
      <color theme="0"/>
      <name val="Calibri"/>
      <family val="2"/>
      <scheme val="minor"/>
    </font>
    <font>
      <b/>
      <sz val="11"/>
      <color theme="1"/>
      <name val="Calibri"/>
      <family val="2"/>
      <charset val="204"/>
      <scheme val="minor"/>
    </font>
    <font>
      <sz val="11"/>
      <color rgb="FFFF0000"/>
      <name val="Times New Roman"/>
      <family val="1"/>
      <charset val="204"/>
    </font>
    <font>
      <b/>
      <sz val="11"/>
      <color rgb="FFFF0000"/>
      <name val="Times New Roman"/>
      <family val="1"/>
      <charset val="204"/>
    </font>
    <font>
      <sz val="9"/>
      <color theme="1"/>
      <name val="Times New Roman"/>
      <family val="1"/>
      <charset val="204"/>
    </font>
    <font>
      <sz val="9"/>
      <name val="Times New Roman"/>
      <family val="1"/>
      <charset val="204"/>
    </font>
    <font>
      <b/>
      <sz val="9"/>
      <color theme="1"/>
      <name val="Times New Roman"/>
      <family val="1"/>
      <charset val="204"/>
    </font>
    <font>
      <sz val="11"/>
      <color theme="0"/>
      <name val="Calibri"/>
      <family val="2"/>
      <scheme val="minor"/>
    </font>
    <font>
      <sz val="10"/>
      <color theme="0"/>
      <name val="Times New Roman"/>
      <family val="1"/>
      <charset val="204"/>
    </font>
    <font>
      <b/>
      <sz val="10"/>
      <color theme="0"/>
      <name val="Times New Roman"/>
      <family val="1"/>
      <charset val="204"/>
    </font>
    <font>
      <sz val="11"/>
      <name val="Calibri"/>
      <family val="2"/>
      <scheme val="minor"/>
    </font>
    <font>
      <sz val="11"/>
      <color rgb="FFFF0000"/>
      <name val="Calibri"/>
      <family val="2"/>
      <scheme val="minor"/>
    </font>
    <font>
      <u/>
      <sz val="11"/>
      <color theme="1"/>
      <name val="Times New Roman"/>
      <family val="1"/>
      <charset val="204"/>
    </font>
    <font>
      <b/>
      <u/>
      <sz val="11"/>
      <color theme="1"/>
      <name val="Times New Roman"/>
      <family val="1"/>
      <charset val="204"/>
    </font>
    <font>
      <b/>
      <sz val="11"/>
      <color theme="0"/>
      <name val="Times New Roman"/>
      <family val="1"/>
      <charset val="204"/>
    </font>
    <font>
      <sz val="11"/>
      <color theme="0"/>
      <name val="Times New Roman"/>
      <family val="1"/>
      <charset val="204"/>
    </font>
    <font>
      <sz val="1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2">
    <xf numFmtId="0" fontId="0" fillId="0" borderId="0"/>
    <xf numFmtId="164" fontId="20" fillId="0" borderId="0" applyFont="0" applyFill="0" applyBorder="0" applyAlignment="0" applyProtection="0"/>
  </cellStyleXfs>
  <cellXfs count="435">
    <xf numFmtId="0" fontId="0" fillId="0" borderId="0" xfId="0"/>
    <xf numFmtId="0" fontId="0" fillId="0" borderId="0" xfId="0" applyBorder="1"/>
    <xf numFmtId="0" fontId="2" fillId="0" borderId="1" xfId="0" applyFont="1" applyBorder="1" applyAlignment="1">
      <alignment horizontal="justify"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0" xfId="0" applyAlignment="1">
      <alignment horizontal="center"/>
    </xf>
    <xf numFmtId="0" fontId="7" fillId="0" borderId="0" xfId="0" applyFont="1"/>
    <xf numFmtId="0" fontId="11" fillId="0" borderId="0" xfId="0" applyFont="1"/>
    <xf numFmtId="0" fontId="3" fillId="0" borderId="1" xfId="0" applyFont="1" applyBorder="1" applyAlignment="1">
      <alignment vertical="center" wrapText="1"/>
    </xf>
    <xf numFmtId="0" fontId="2" fillId="0" borderId="1" xfId="0"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6" fillId="2" borderId="1" xfId="0" applyFont="1" applyFill="1" applyBorder="1" applyAlignment="1">
      <alignment horizontal="justify"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16" fillId="0" borderId="0" xfId="0" applyFont="1"/>
    <xf numFmtId="0" fontId="18" fillId="0" borderId="0" xfId="0" applyFont="1"/>
    <xf numFmtId="0" fontId="16" fillId="0" borderId="0" xfId="0" applyFont="1" applyAlignment="1">
      <alignment horizontal="right"/>
    </xf>
    <xf numFmtId="0" fontId="19" fillId="2"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7" fillId="2" borderId="0" xfId="0" applyFont="1" applyFill="1"/>
    <xf numFmtId="165" fontId="3" fillId="2" borderId="1" xfId="0" applyNumberFormat="1" applyFont="1" applyFill="1" applyBorder="1" applyAlignment="1">
      <alignment horizontal="center" vertical="center" wrapText="1"/>
    </xf>
    <xf numFmtId="0" fontId="0" fillId="2" borderId="0" xfId="0" applyFill="1"/>
    <xf numFmtId="0" fontId="6" fillId="2" borderId="1" xfId="0" applyFont="1" applyFill="1" applyBorder="1" applyAlignment="1">
      <alignment horizontal="left" vertical="center" wrapText="1"/>
    </xf>
    <xf numFmtId="164" fontId="0" fillId="0" borderId="0" xfId="1" applyFont="1"/>
    <xf numFmtId="165" fontId="2" fillId="0" borderId="2" xfId="0" applyNumberFormat="1" applyFont="1" applyFill="1" applyBorder="1" applyAlignment="1">
      <alignment horizontal="center" vertical="center" wrapText="1"/>
    </xf>
    <xf numFmtId="165" fontId="0" fillId="2" borderId="0" xfId="0" applyNumberFormat="1" applyFill="1"/>
    <xf numFmtId="165" fontId="0" fillId="0" borderId="0" xfId="0" applyNumberFormat="1"/>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7" fillId="0" borderId="0" xfId="0" applyFont="1" applyBorder="1" applyAlignment="1">
      <alignment horizontal="center"/>
    </xf>
    <xf numFmtId="49" fontId="6" fillId="2" borderId="1" xfId="0" applyNumberFormat="1" applyFont="1" applyFill="1" applyBorder="1" applyAlignment="1">
      <alignment horizontal="center" vertical="center" wrapText="1"/>
    </xf>
    <xf numFmtId="0" fontId="0" fillId="2" borderId="0" xfId="0" applyFill="1" applyBorder="1" applyAlignment="1">
      <alignment horizontal="center" vertical="center"/>
    </xf>
    <xf numFmtId="0" fontId="7" fillId="2" borderId="1" xfId="0" applyFont="1" applyFill="1" applyBorder="1" applyAlignment="1">
      <alignment horizontal="left" vertical="center" wrapText="1"/>
    </xf>
    <xf numFmtId="0" fontId="7" fillId="2" borderId="0" xfId="0" applyFont="1" applyFill="1" applyBorder="1" applyAlignment="1">
      <alignment horizontal="center"/>
    </xf>
    <xf numFmtId="165" fontId="0" fillId="0" borderId="0" xfId="0" applyNumberFormat="1" applyAlignment="1">
      <alignment horizontal="center"/>
    </xf>
    <xf numFmtId="165" fontId="23"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3" fillId="2" borderId="1" xfId="0" applyFont="1" applyFill="1" applyBorder="1" applyAlignment="1">
      <alignment vertical="center" wrapText="1"/>
    </xf>
    <xf numFmtId="49" fontId="2" fillId="0" borderId="1" xfId="0" applyNumberFormat="1" applyFont="1" applyFill="1" applyBorder="1" applyAlignment="1">
      <alignment horizontal="justify" vertical="center" wrapText="1"/>
    </xf>
    <xf numFmtId="0" fontId="2" fillId="0" borderId="1" xfId="0" applyFont="1" applyFill="1" applyBorder="1" applyAlignment="1">
      <alignment vertical="center" wrapText="1"/>
    </xf>
    <xf numFmtId="0" fontId="2"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49" fontId="13" fillId="0" borderId="1"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0" fillId="0" borderId="0" xfId="0" applyFill="1"/>
    <xf numFmtId="0" fontId="21" fillId="0" borderId="0" xfId="0" applyFont="1" applyFill="1"/>
    <xf numFmtId="0" fontId="22" fillId="0" borderId="0" xfId="0" applyFont="1" applyFill="1"/>
    <xf numFmtId="165" fontId="22" fillId="0" borderId="0" xfId="0" applyNumberFormat="1" applyFont="1" applyFill="1"/>
    <xf numFmtId="0" fontId="7" fillId="2" borderId="0" xfId="0" applyFont="1" applyFill="1" applyAlignment="1">
      <alignment horizontal="right"/>
    </xf>
    <xf numFmtId="0" fontId="7" fillId="2" borderId="0" xfId="0" applyFont="1" applyFill="1" applyAlignment="1"/>
    <xf numFmtId="0" fontId="0" fillId="2" borderId="0" xfId="0" applyFill="1" applyAlignment="1">
      <alignment horizontal="left"/>
    </xf>
    <xf numFmtId="0" fontId="21" fillId="2" borderId="0" xfId="0" applyFont="1" applyFill="1" applyAlignment="1"/>
    <xf numFmtId="0" fontId="9" fillId="0" borderId="6" xfId="0" applyFont="1" applyBorder="1" applyAlignment="1"/>
    <xf numFmtId="165" fontId="2"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165"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65" fontId="11" fillId="0" borderId="0" xfId="0" applyNumberFormat="1" applyFont="1"/>
    <xf numFmtId="0" fontId="0" fillId="2" borderId="0" xfId="0" applyFill="1" applyAlignment="1">
      <alignment horizontal="center"/>
    </xf>
    <xf numFmtId="49" fontId="2" fillId="0" borderId="4"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Border="1" applyAlignment="1">
      <alignment wrapText="1"/>
    </xf>
    <xf numFmtId="49" fontId="6"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Alignment="1">
      <alignment horizontal="justify"/>
    </xf>
    <xf numFmtId="49" fontId="8" fillId="2" borderId="1" xfId="0" applyNumberFormat="1" applyFont="1" applyFill="1" applyBorder="1" applyAlignment="1">
      <alignment vertical="center" wrapText="1"/>
    </xf>
    <xf numFmtId="0" fontId="8" fillId="2" borderId="1" xfId="0" applyFont="1" applyFill="1" applyBorder="1" applyAlignment="1">
      <alignment vertical="center" wrapText="1"/>
    </xf>
    <xf numFmtId="0" fontId="8" fillId="2" borderId="1" xfId="0" applyFont="1" applyFill="1" applyBorder="1" applyAlignment="1">
      <alignment horizontal="justify" vertical="center" wrapText="1"/>
    </xf>
    <xf numFmtId="0" fontId="7" fillId="2" borderId="1" xfId="0" applyFont="1" applyFill="1" applyBorder="1"/>
    <xf numFmtId="0" fontId="7" fillId="0" borderId="1" xfId="0" applyFont="1" applyBorder="1"/>
    <xf numFmtId="0" fontId="8" fillId="2" borderId="3" xfId="0" applyFont="1" applyFill="1" applyBorder="1" applyAlignment="1">
      <alignment vertical="center" wrapText="1"/>
    </xf>
    <xf numFmtId="0" fontId="6" fillId="2" borderId="2" xfId="0" applyFont="1" applyFill="1" applyBorder="1" applyAlignment="1">
      <alignment vertical="center" wrapText="1"/>
    </xf>
    <xf numFmtId="49" fontId="6" fillId="2" borderId="1" xfId="0" applyNumberFormat="1" applyFont="1" applyFill="1" applyBorder="1" applyAlignment="1">
      <alignment vertical="center" wrapText="1"/>
    </xf>
    <xf numFmtId="0" fontId="6" fillId="2" borderId="1" xfId="0" applyFont="1" applyFill="1" applyBorder="1" applyAlignment="1">
      <alignment vertical="center" wrapText="1"/>
    </xf>
    <xf numFmtId="0" fontId="15" fillId="2" borderId="1" xfId="0" applyFont="1" applyFill="1" applyBorder="1" applyAlignment="1">
      <alignment vertical="center" wrapText="1"/>
    </xf>
    <xf numFmtId="0" fontId="7" fillId="3" borderId="0" xfId="0" applyFont="1" applyFill="1"/>
    <xf numFmtId="49" fontId="6" fillId="2" borderId="1" xfId="0" applyNumberFormat="1" applyFont="1" applyFill="1" applyBorder="1" applyAlignment="1">
      <alignment horizontal="justify" vertical="center" wrapText="1"/>
    </xf>
    <xf numFmtId="14" fontId="6" fillId="2" borderId="1" xfId="0" applyNumberFormat="1" applyFont="1" applyFill="1" applyBorder="1" applyAlignment="1">
      <alignment horizontal="justify" vertical="center" wrapText="1"/>
    </xf>
    <xf numFmtId="0" fontId="15" fillId="2" borderId="1" xfId="0" applyFont="1" applyFill="1" applyBorder="1" applyAlignment="1">
      <alignment horizontal="justify" vertical="center" wrapText="1"/>
    </xf>
    <xf numFmtId="0" fontId="8" fillId="2" borderId="1" xfId="0" applyFont="1" applyFill="1" applyBorder="1" applyAlignment="1">
      <alignment horizontal="left" vertical="center" wrapText="1"/>
    </xf>
    <xf numFmtId="0" fontId="6" fillId="2" borderId="4" xfId="0" applyFont="1" applyFill="1" applyBorder="1" applyAlignment="1">
      <alignment vertical="center" wrapText="1"/>
    </xf>
    <xf numFmtId="49" fontId="6" fillId="2" borderId="2" xfId="0" applyNumberFormat="1" applyFont="1" applyFill="1" applyBorder="1" applyAlignment="1">
      <alignment horizontal="justify" vertical="center" wrapText="1"/>
    </xf>
    <xf numFmtId="0" fontId="6" fillId="2" borderId="3" xfId="0" applyFont="1" applyFill="1" applyBorder="1" applyAlignment="1">
      <alignment vertical="center" wrapText="1"/>
    </xf>
    <xf numFmtId="0" fontId="15"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6" fillId="2" borderId="0" xfId="0" applyFont="1" applyFill="1" applyAlignment="1">
      <alignment horizontal="justify" vertical="center"/>
    </xf>
    <xf numFmtId="14" fontId="6" fillId="2" borderId="0" xfId="0" applyNumberFormat="1" applyFont="1" applyFill="1"/>
    <xf numFmtId="0" fontId="7" fillId="2" borderId="1" xfId="0" applyFont="1" applyFill="1" applyBorder="1" applyAlignment="1">
      <alignment vertical="center" wrapText="1"/>
    </xf>
    <xf numFmtId="0" fontId="7" fillId="4" borderId="0" xfId="0" applyFont="1" applyFill="1"/>
    <xf numFmtId="0" fontId="9" fillId="2" borderId="1" xfId="0" applyFont="1" applyFill="1" applyBorder="1" applyAlignment="1">
      <alignment vertical="center" wrapText="1"/>
    </xf>
    <xf numFmtId="0" fontId="15" fillId="2" borderId="2" xfId="0" applyFont="1" applyFill="1" applyBorder="1" applyAlignment="1">
      <alignment vertical="center" wrapText="1"/>
    </xf>
    <xf numFmtId="14" fontId="6" fillId="2" borderId="1" xfId="0" applyNumberFormat="1" applyFont="1" applyFill="1" applyBorder="1" applyAlignment="1">
      <alignment horizontal="center" vertical="center" wrapText="1"/>
    </xf>
    <xf numFmtId="0" fontId="6" fillId="2" borderId="0" xfId="0" applyFont="1" applyFill="1" applyAlignment="1">
      <alignment horizontal="justify" vertical="center" wrapText="1"/>
    </xf>
    <xf numFmtId="0" fontId="6" fillId="2" borderId="1" xfId="0" applyNumberFormat="1" applyFont="1" applyFill="1" applyBorder="1" applyAlignment="1">
      <alignment horizontal="justify" vertical="center" wrapText="1"/>
    </xf>
    <xf numFmtId="0" fontId="21" fillId="2" borderId="0" xfId="0" applyFont="1" applyFill="1"/>
    <xf numFmtId="0" fontId="3" fillId="0" borderId="1" xfId="0" applyFont="1" applyFill="1" applyBorder="1" applyAlignment="1">
      <alignment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justify" vertical="center" wrapText="1"/>
    </xf>
    <xf numFmtId="0" fontId="24" fillId="2" borderId="4" xfId="0" applyFont="1" applyFill="1" applyBorder="1" applyAlignment="1">
      <alignment horizontal="justify" vertical="center" wrapText="1"/>
    </xf>
    <xf numFmtId="0" fontId="24" fillId="2" borderId="4" xfId="0" applyFont="1" applyFill="1" applyBorder="1" applyAlignment="1">
      <alignment horizontal="center" vertical="center" wrapText="1"/>
    </xf>
    <xf numFmtId="0" fontId="6" fillId="2" borderId="0" xfId="0" applyFont="1" applyFill="1"/>
    <xf numFmtId="0" fontId="6" fillId="0" borderId="0" xfId="0" applyFont="1"/>
    <xf numFmtId="0" fontId="19"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0" fontId="7" fillId="0" borderId="0" xfId="0" applyFont="1" applyAlignment="1">
      <alignment horizontal="center"/>
    </xf>
    <xf numFmtId="0" fontId="7" fillId="0" borderId="0" xfId="0" applyFont="1" applyAlignment="1">
      <alignment horizontal="right"/>
    </xf>
    <xf numFmtId="0" fontId="10" fillId="2" borderId="0" xfId="0" applyFont="1" applyFill="1" applyAlignment="1">
      <alignment horizontal="center"/>
    </xf>
    <xf numFmtId="0" fontId="9" fillId="2" borderId="6" xfId="0" applyFont="1" applyFill="1" applyBorder="1" applyAlignment="1">
      <alignment horizontal="center"/>
    </xf>
    <xf numFmtId="49" fontId="2"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7" fillId="2" borderId="0" xfId="0" applyFont="1" applyFill="1" applyAlignment="1">
      <alignment horizontal="left"/>
    </xf>
    <xf numFmtId="0" fontId="4" fillId="0" borderId="1" xfId="0" applyFont="1" applyBorder="1" applyAlignment="1">
      <alignment horizontal="center" vertical="center" wrapText="1"/>
    </xf>
    <xf numFmtId="0" fontId="0" fillId="0" borderId="0" xfId="0" applyFill="1" applyBorder="1" applyAlignment="1">
      <alignment horizontal="center" vertical="center" wrapText="1"/>
    </xf>
    <xf numFmtId="0" fontId="29" fillId="2" borderId="1" xfId="0" applyFont="1" applyFill="1" applyBorder="1"/>
    <xf numFmtId="0" fontId="0" fillId="0" borderId="0" xfId="0" applyFill="1" applyBorder="1"/>
    <xf numFmtId="49" fontId="4"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165" fontId="29" fillId="2" borderId="1" xfId="0" applyNumberFormat="1" applyFont="1" applyFill="1" applyBorder="1"/>
    <xf numFmtId="1" fontId="29" fillId="2" borderId="1" xfId="0" applyNumberFormat="1" applyFont="1" applyFill="1" applyBorder="1"/>
    <xf numFmtId="0" fontId="0" fillId="0" borderId="0" xfId="0" applyFill="1" applyBorder="1" applyAlignment="1">
      <alignment horizontal="center" vertical="center"/>
    </xf>
    <xf numFmtId="0" fontId="29" fillId="2" borderId="3" xfId="0"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29" fillId="0" borderId="3"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vertical="center" wrapText="1"/>
    </xf>
    <xf numFmtId="0" fontId="6" fillId="2" borderId="2"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15" fillId="2" borderId="2" xfId="0" applyFont="1" applyFill="1" applyBorder="1" applyAlignment="1">
      <alignment horizontal="justify" vertical="center" wrapText="1"/>
    </xf>
    <xf numFmtId="0" fontId="15" fillId="2" borderId="3" xfId="0" applyFont="1" applyFill="1" applyBorder="1" applyAlignment="1">
      <alignment horizontal="justify" vertical="center" wrapText="1"/>
    </xf>
    <xf numFmtId="0" fontId="6" fillId="2" borderId="4" xfId="0" applyFont="1" applyFill="1" applyBorder="1" applyAlignment="1">
      <alignment horizontal="center" vertical="center" wrapText="1"/>
    </xf>
    <xf numFmtId="0" fontId="8" fillId="2" borderId="2" xfId="0" applyFont="1" applyFill="1" applyBorder="1" applyAlignment="1">
      <alignment horizontal="left" vertical="center" wrapText="1"/>
    </xf>
    <xf numFmtId="14" fontId="6" fillId="2" borderId="2" xfId="0" applyNumberFormat="1"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4"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7" fillId="2" borderId="0" xfId="0" applyFont="1" applyFill="1" applyAlignment="1">
      <alignment horizont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21" fillId="2" borderId="0" xfId="0" applyFont="1" applyFill="1" applyAlignment="1">
      <alignment horizontal="center"/>
    </xf>
    <xf numFmtId="0" fontId="6" fillId="2" borderId="2" xfId="0" applyFont="1" applyFill="1" applyBorder="1" applyAlignment="1">
      <alignment horizontal="justify" vertical="center" wrapText="1" readingOrder="1"/>
    </xf>
    <xf numFmtId="0" fontId="6" fillId="2" borderId="1" xfId="0" applyFont="1" applyFill="1" applyBorder="1" applyAlignment="1">
      <alignment horizontal="justify" vertical="center"/>
    </xf>
    <xf numFmtId="0" fontId="6" fillId="2" borderId="0" xfId="0" applyFont="1" applyFill="1" applyAlignment="1">
      <alignment wrapText="1"/>
    </xf>
    <xf numFmtId="0" fontId="15" fillId="2" borderId="2" xfId="0" applyNumberFormat="1" applyFont="1" applyFill="1" applyBorder="1" applyAlignment="1">
      <alignment horizontal="justify" vertical="center" wrapText="1"/>
    </xf>
    <xf numFmtId="2" fontId="4" fillId="2" borderId="0" xfId="0" applyNumberFormat="1" applyFont="1" applyFill="1" applyAlignment="1">
      <alignment horizontal="center" vertical="center" wrapText="1"/>
    </xf>
    <xf numFmtId="2" fontId="4" fillId="2" borderId="1" xfId="0" applyNumberFormat="1" applyFont="1" applyFill="1" applyBorder="1" applyAlignment="1">
      <alignment horizontal="center" vertical="center" wrapText="1"/>
    </xf>
    <xf numFmtId="0" fontId="33" fillId="0" borderId="0" xfId="0" applyFont="1"/>
    <xf numFmtId="0" fontId="33" fillId="2" borderId="0" xfId="0" applyFont="1" applyFill="1"/>
    <xf numFmtId="0" fontId="34" fillId="0" borderId="0" xfId="0" applyFont="1" applyBorder="1" applyAlignment="1"/>
    <xf numFmtId="0" fontId="34" fillId="2" borderId="0" xfId="0" applyFont="1" applyFill="1" applyBorder="1" applyAlignment="1"/>
    <xf numFmtId="0" fontId="9" fillId="0" borderId="0" xfId="0" applyFont="1" applyBorder="1" applyAlignment="1"/>
    <xf numFmtId="0" fontId="35" fillId="0" borderId="1" xfId="0" applyFont="1" applyBorder="1" applyAlignment="1">
      <alignment horizontal="justify" vertical="center" wrapText="1"/>
    </xf>
    <xf numFmtId="0" fontId="35" fillId="0" borderId="1" xfId="0" applyFont="1" applyBorder="1" applyAlignment="1">
      <alignment horizontal="center" vertical="center" wrapText="1"/>
    </xf>
    <xf numFmtId="0" fontId="36" fillId="0"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7" fillId="0" borderId="1" xfId="0" applyFont="1" applyBorder="1" applyAlignment="1">
      <alignment horizontal="left" vertical="center" wrapText="1"/>
    </xf>
    <xf numFmtId="0" fontId="8" fillId="0" borderId="1" xfId="0" applyFont="1" applyBorder="1" applyAlignment="1">
      <alignment horizontal="center" vertical="center" wrapText="1"/>
    </xf>
    <xf numFmtId="165" fontId="8" fillId="0" borderId="1" xfId="0" applyNumberFormat="1" applyFont="1" applyBorder="1" applyAlignment="1">
      <alignment horizontal="center" vertical="center" wrapText="1"/>
    </xf>
    <xf numFmtId="165" fontId="8" fillId="2" borderId="1" xfId="0" applyNumberFormat="1" applyFont="1" applyFill="1" applyBorder="1" applyAlignment="1">
      <alignment horizontal="center" vertical="center" wrapText="1"/>
    </xf>
    <xf numFmtId="165" fontId="38" fillId="0" borderId="0" xfId="0" applyNumberFormat="1" applyFont="1"/>
    <xf numFmtId="0" fontId="6"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165" fontId="6" fillId="2" borderId="1" xfId="0" applyNumberFormat="1" applyFont="1" applyFill="1" applyBorder="1" applyAlignment="1">
      <alignment horizontal="center" vertical="center" wrapText="1"/>
    </xf>
    <xf numFmtId="0" fontId="39" fillId="0" borderId="1" xfId="0" applyFont="1" applyBorder="1" applyAlignment="1">
      <alignment horizontal="center" vertical="center" wrapText="1"/>
    </xf>
    <xf numFmtId="165" fontId="15" fillId="0" borderId="1" xfId="0" applyNumberFormat="1" applyFont="1" applyBorder="1" applyAlignment="1">
      <alignment horizontal="center" vertical="center" wrapText="1"/>
    </xf>
    <xf numFmtId="165" fontId="15"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35" fillId="0" borderId="4" xfId="0" applyNumberFormat="1" applyFont="1" applyBorder="1" applyAlignment="1">
      <alignment horizontal="center" vertical="center" wrapText="1"/>
    </xf>
    <xf numFmtId="0" fontId="35" fillId="0" borderId="4" xfId="0" applyFont="1" applyBorder="1" applyAlignment="1">
      <alignment horizontal="center" vertical="center" wrapText="1"/>
    </xf>
    <xf numFmtId="0" fontId="39" fillId="0" borderId="1" xfId="0" applyFont="1" applyFill="1" applyBorder="1" applyAlignment="1">
      <alignment horizontal="center" vertical="center" wrapText="1"/>
    </xf>
    <xf numFmtId="0" fontId="35" fillId="0" borderId="13" xfId="0" applyFont="1" applyBorder="1" applyAlignment="1">
      <alignment horizontal="justify" vertical="center" wrapText="1"/>
    </xf>
    <xf numFmtId="0" fontId="35" fillId="0" borderId="14" xfId="0" applyFont="1" applyBorder="1" applyAlignment="1">
      <alignment horizontal="justify" vertical="center" wrapText="1"/>
    </xf>
    <xf numFmtId="49" fontId="35" fillId="0" borderId="1" xfId="0" applyNumberFormat="1" applyFont="1" applyBorder="1" applyAlignment="1">
      <alignment horizontal="justify" vertical="center" wrapText="1"/>
    </xf>
    <xf numFmtId="165" fontId="15" fillId="0" borderId="1" xfId="0" applyNumberFormat="1" applyFont="1" applyFill="1" applyBorder="1" applyAlignment="1">
      <alignment horizontal="center" vertical="center" wrapText="1"/>
    </xf>
    <xf numFmtId="0" fontId="2" fillId="0" borderId="0" xfId="0" applyFont="1" applyAlignment="1"/>
    <xf numFmtId="0" fontId="37" fillId="0" borderId="1" xfId="0" applyFont="1" applyBorder="1" applyAlignment="1">
      <alignment horizontal="justify" vertical="center" wrapText="1"/>
    </xf>
    <xf numFmtId="0" fontId="24" fillId="0" borderId="1" xfId="0" applyFont="1" applyBorder="1" applyAlignment="1">
      <alignment horizontal="center" vertical="center" wrapText="1"/>
    </xf>
    <xf numFmtId="49" fontId="35" fillId="0" borderId="2" xfId="0" applyNumberFormat="1" applyFont="1" applyBorder="1" applyAlignment="1">
      <alignment horizontal="justify" vertical="center" wrapText="1"/>
    </xf>
    <xf numFmtId="0" fontId="35" fillId="0" borderId="4" xfId="0" applyFont="1" applyBorder="1" applyAlignment="1">
      <alignment horizontal="justify" vertical="center" wrapText="1"/>
    </xf>
    <xf numFmtId="0" fontId="40" fillId="0" borderId="1" xfId="0" applyFont="1" applyBorder="1" applyAlignment="1">
      <alignment horizontal="center" vertical="center" wrapText="1"/>
    </xf>
    <xf numFmtId="49" fontId="35" fillId="0" borderId="2" xfId="0" applyNumberFormat="1" applyFont="1" applyBorder="1" applyAlignment="1">
      <alignment horizontal="center" vertical="center" wrapText="1"/>
    </xf>
    <xf numFmtId="0" fontId="35" fillId="0" borderId="4" xfId="0" applyFont="1" applyBorder="1" applyAlignment="1">
      <alignment horizontal="left" vertical="center" wrapText="1"/>
    </xf>
    <xf numFmtId="0" fontId="15" fillId="0" borderId="1" xfId="0" applyFont="1" applyBorder="1" applyAlignment="1">
      <alignment horizontal="center" vertical="center" wrapText="1"/>
    </xf>
    <xf numFmtId="49" fontId="35" fillId="0" borderId="2" xfId="0" applyNumberFormat="1" applyFont="1" applyBorder="1" applyAlignment="1">
      <alignment vertical="center" wrapText="1"/>
    </xf>
    <xf numFmtId="49" fontId="35" fillId="0" borderId="3" xfId="0" applyNumberFormat="1" applyFont="1" applyBorder="1" applyAlignment="1">
      <alignment vertical="center" wrapText="1"/>
    </xf>
    <xf numFmtId="49" fontId="35" fillId="0" borderId="4" xfId="0" applyNumberFormat="1" applyFont="1" applyBorder="1" applyAlignment="1">
      <alignment vertical="center" wrapText="1"/>
    </xf>
    <xf numFmtId="49" fontId="35" fillId="0" borderId="1" xfId="0" applyNumberFormat="1" applyFont="1" applyBorder="1" applyAlignment="1">
      <alignment horizontal="center" vertical="center" wrapText="1"/>
    </xf>
    <xf numFmtId="0" fontId="0" fillId="0" borderId="0" xfId="0" applyFont="1" applyAlignment="1">
      <alignment horizontal="center"/>
    </xf>
    <xf numFmtId="0" fontId="0" fillId="0" borderId="0" xfId="0" applyFont="1"/>
    <xf numFmtId="0" fontId="35" fillId="0" borderId="0" xfId="0" applyFont="1" applyAlignment="1">
      <alignment wrapText="1"/>
    </xf>
    <xf numFmtId="49" fontId="35" fillId="0" borderId="1" xfId="0" applyNumberFormat="1" applyFont="1" applyBorder="1" applyAlignment="1">
      <alignment vertical="center" wrapText="1"/>
    </xf>
    <xf numFmtId="0" fontId="35" fillId="0" borderId="1" xfId="0" applyFont="1" applyBorder="1" applyAlignment="1">
      <alignment vertical="center" wrapText="1"/>
    </xf>
    <xf numFmtId="0" fontId="35" fillId="0" borderId="2" xfId="0" applyFont="1" applyBorder="1" applyAlignment="1">
      <alignment vertical="center" wrapText="1"/>
    </xf>
    <xf numFmtId="0" fontId="37" fillId="0" borderId="1" xfId="0" applyFont="1" applyBorder="1" applyAlignment="1">
      <alignment vertical="center" wrapText="1"/>
    </xf>
    <xf numFmtId="49" fontId="6"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38" fillId="2" borderId="0" xfId="0" applyFont="1" applyFill="1"/>
    <xf numFmtId="165" fontId="41" fillId="2" borderId="0" xfId="0" applyNumberFormat="1" applyFont="1" applyFill="1"/>
    <xf numFmtId="165" fontId="6" fillId="0" borderId="1"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39" fillId="0" borderId="2" xfId="0" applyFont="1" applyBorder="1" applyAlignment="1">
      <alignment horizontal="center" vertical="center" wrapText="1"/>
    </xf>
    <xf numFmtId="0" fontId="4" fillId="0" borderId="0" xfId="0" applyFont="1" applyBorder="1" applyAlignment="1">
      <alignment horizontal="right" vertical="center"/>
    </xf>
    <xf numFmtId="165" fontId="38" fillId="0" borderId="0" xfId="0" applyNumberFormat="1" applyFont="1" applyBorder="1"/>
    <xf numFmtId="165" fontId="41" fillId="0" borderId="0" xfId="0" applyNumberFormat="1" applyFont="1"/>
    <xf numFmtId="0" fontId="38" fillId="0" borderId="0" xfId="0" applyFont="1"/>
    <xf numFmtId="0" fontId="42" fillId="0" borderId="0" xfId="0" applyFont="1" applyBorder="1"/>
    <xf numFmtId="0" fontId="42" fillId="2" borderId="0" xfId="0" applyFont="1" applyFill="1" applyBorder="1"/>
    <xf numFmtId="0" fontId="38" fillId="0" borderId="0" xfId="0" applyFont="1" applyBorder="1"/>
    <xf numFmtId="0" fontId="21" fillId="0" borderId="0" xfId="0" applyFont="1" applyBorder="1"/>
    <xf numFmtId="0" fontId="10" fillId="0" borderId="0" xfId="0" applyFont="1" applyAlignment="1"/>
    <xf numFmtId="0" fontId="7" fillId="0" borderId="0" xfId="0" applyFont="1" applyBorder="1" applyAlignment="1">
      <alignment horizontal="right"/>
    </xf>
    <xf numFmtId="0" fontId="7" fillId="0" borderId="0" xfId="0" applyFont="1" applyBorder="1"/>
    <xf numFmtId="0" fontId="7" fillId="0" borderId="0" xfId="0" applyFont="1" applyBorder="1" applyAlignment="1"/>
    <xf numFmtId="0" fontId="9" fillId="0" borderId="1" xfId="0" applyFont="1" applyBorder="1" applyAlignment="1">
      <alignment horizontal="center" vertical="center" wrapText="1"/>
    </xf>
    <xf numFmtId="2" fontId="9" fillId="0" borderId="1" xfId="0" applyNumberFormat="1" applyFont="1" applyBorder="1" applyAlignment="1">
      <alignment horizontal="center" vertical="center" wrapText="1"/>
    </xf>
    <xf numFmtId="2" fontId="45"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65" fontId="7" fillId="0" borderId="1"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0" fontId="0" fillId="0" borderId="1" xfId="0" applyFont="1" applyBorder="1" applyAlignment="1">
      <alignment horizontal="center" vertical="top" wrapText="1"/>
    </xf>
    <xf numFmtId="2" fontId="46" fillId="0" borderId="1" xfId="0" applyNumberFormat="1" applyFont="1" applyBorder="1" applyAlignment="1">
      <alignment horizontal="center" vertical="center" wrapText="1"/>
    </xf>
    <xf numFmtId="2" fontId="47" fillId="2" borderId="1" xfId="0" applyNumberFormat="1" applyFont="1" applyFill="1" applyBorder="1" applyAlignment="1">
      <alignment horizontal="center" vertical="center" wrapText="1"/>
    </xf>
    <xf numFmtId="2" fontId="0" fillId="0" borderId="1" xfId="0" applyNumberFormat="1" applyFont="1" applyBorder="1" applyAlignment="1">
      <alignment horizontal="center" vertical="top" wrapText="1"/>
    </xf>
    <xf numFmtId="0" fontId="7" fillId="0" borderId="0" xfId="0" applyFont="1" applyAlignment="1">
      <alignment vertical="center" wrapText="1"/>
    </xf>
    <xf numFmtId="0" fontId="7" fillId="0" borderId="0" xfId="0" applyFont="1" applyAlignment="1">
      <alignment horizontal="right" vertical="center" wrapText="1"/>
    </xf>
    <xf numFmtId="0" fontId="4" fillId="0" borderId="0" xfId="0" applyFont="1" applyAlignment="1">
      <alignment vertical="center" wrapText="1"/>
    </xf>
    <xf numFmtId="0" fontId="4" fillId="0" borderId="0" xfId="0" applyFont="1" applyAlignment="1">
      <alignment horizontal="right" vertical="center" wrapText="1"/>
    </xf>
    <xf numFmtId="0" fontId="7" fillId="0" borderId="0" xfId="0" applyFont="1" applyAlignment="1">
      <alignment horizontal="center" vertical="center" wrapText="1"/>
    </xf>
    <xf numFmtId="0" fontId="32" fillId="0" borderId="0" xfId="0" applyFont="1"/>
    <xf numFmtId="0" fontId="4" fillId="2" borderId="1" xfId="0"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2" borderId="1" xfId="0" applyNumberFormat="1" applyFont="1" applyFill="1" applyBorder="1" applyAlignment="1">
      <alignment horizontal="justify" vertical="center" wrapText="1"/>
    </xf>
    <xf numFmtId="0" fontId="14" fillId="2" borderId="1" xfId="0" applyFont="1" applyFill="1" applyBorder="1" applyAlignment="1">
      <alignment horizontal="justify" vertical="center" wrapText="1"/>
    </xf>
    <xf numFmtId="49" fontId="14" fillId="2" borderId="9"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0" fontId="2" fillId="2" borderId="1" xfId="0" applyFont="1" applyFill="1" applyBorder="1" applyAlignment="1">
      <alignment horizontal="justify" vertical="center" wrapText="1"/>
    </xf>
    <xf numFmtId="0" fontId="3" fillId="2" borderId="1" xfId="0" applyFont="1" applyFill="1" applyBorder="1" applyAlignment="1">
      <alignment horizontal="justify" vertical="center" wrapText="1"/>
    </xf>
    <xf numFmtId="2"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0" fontId="2" fillId="2" borderId="2"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2" fillId="2" borderId="1" xfId="0" applyFont="1" applyFill="1" applyBorder="1" applyAlignment="1">
      <alignment horizontal="justify" vertical="top" wrapText="1"/>
    </xf>
    <xf numFmtId="0" fontId="3" fillId="2"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0" fontId="2" fillId="2" borderId="4" xfId="0" applyFont="1" applyFill="1" applyBorder="1" applyAlignment="1">
      <alignment horizontal="justify" vertical="top" wrapText="1"/>
    </xf>
    <xf numFmtId="49" fontId="2" fillId="2" borderId="2"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vertical="top" wrapText="1"/>
    </xf>
    <xf numFmtId="49" fontId="2" fillId="2" borderId="12" xfId="0" applyNumberFormat="1" applyFont="1" applyFill="1" applyBorder="1" applyAlignment="1">
      <alignment horizontal="center" vertical="center" wrapText="1"/>
    </xf>
    <xf numFmtId="0" fontId="21" fillId="0" borderId="0" xfId="0" applyFont="1" applyBorder="1" applyAlignment="1">
      <alignment horizont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165" fontId="6" fillId="0" borderId="2" xfId="0" applyNumberFormat="1" applyFont="1" applyBorder="1" applyAlignment="1">
      <alignment horizontal="center" vertical="center" wrapText="1"/>
    </xf>
    <xf numFmtId="165" fontId="6" fillId="0" borderId="4" xfId="0" applyNumberFormat="1" applyFont="1" applyBorder="1" applyAlignment="1">
      <alignment horizontal="center" vertical="center" wrapText="1"/>
    </xf>
    <xf numFmtId="165" fontId="15" fillId="2" borderId="2" xfId="0" applyNumberFormat="1" applyFont="1" applyFill="1" applyBorder="1" applyAlignment="1">
      <alignment horizontal="center" vertical="center" wrapText="1"/>
    </xf>
    <xf numFmtId="165" fontId="15" fillId="2" borderId="4"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49" fontId="35" fillId="0" borderId="2" xfId="0" applyNumberFormat="1" applyFont="1" applyBorder="1" applyAlignment="1">
      <alignment horizontal="center" vertical="center" wrapText="1"/>
    </xf>
    <xf numFmtId="49" fontId="35" fillId="0" borderId="4" xfId="0" applyNumberFormat="1" applyFont="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49" fontId="35" fillId="0" borderId="3" xfId="0" applyNumberFormat="1" applyFont="1" applyBorder="1" applyAlignment="1">
      <alignment horizontal="center" vertical="center" wrapText="1"/>
    </xf>
    <xf numFmtId="0" fontId="35" fillId="0" borderId="3"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165" fontId="6" fillId="2" borderId="1" xfId="0" applyNumberFormat="1" applyFont="1" applyFill="1" applyBorder="1" applyAlignment="1">
      <alignment horizontal="center" vertical="center" wrapText="1"/>
    </xf>
    <xf numFmtId="165" fontId="15" fillId="2" borderId="1" xfId="0" applyNumberFormat="1" applyFont="1" applyFill="1" applyBorder="1" applyAlignment="1">
      <alignment horizontal="center" vertical="center" wrapText="1"/>
    </xf>
    <xf numFmtId="0" fontId="39" fillId="0" borderId="2" xfId="0" applyFont="1" applyBorder="1" applyAlignment="1">
      <alignment horizontal="center" vertical="center" wrapText="1"/>
    </xf>
    <xf numFmtId="0" fontId="39" fillId="0" borderId="3" xfId="0" applyFont="1" applyBorder="1" applyAlignment="1">
      <alignment horizontal="center" vertical="center" wrapText="1"/>
    </xf>
    <xf numFmtId="49" fontId="35" fillId="0" borderId="1" xfId="0" applyNumberFormat="1" applyFont="1" applyBorder="1" applyAlignment="1">
      <alignment horizontal="justify" vertical="center" wrapText="1"/>
    </xf>
    <xf numFmtId="0" fontId="35" fillId="0" borderId="1" xfId="0" applyFont="1" applyBorder="1" applyAlignment="1">
      <alignment horizontal="justify" vertical="center" wrapText="1"/>
    </xf>
    <xf numFmtId="0" fontId="35" fillId="0" borderId="1" xfId="0" applyFont="1" applyBorder="1" applyAlignment="1">
      <alignment horizontal="left" vertical="center" wrapText="1"/>
    </xf>
    <xf numFmtId="165" fontId="15" fillId="2" borderId="3"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49" fontId="6" fillId="0" borderId="3" xfId="0" applyNumberFormat="1" applyFont="1" applyBorder="1" applyAlignment="1">
      <alignment horizontal="center" vertical="center" wrapText="1"/>
    </xf>
    <xf numFmtId="165" fontId="6" fillId="0" borderId="3" xfId="0" applyNumberFormat="1" applyFont="1" applyBorder="1" applyAlignment="1">
      <alignment horizontal="center" vertical="center" wrapText="1"/>
    </xf>
    <xf numFmtId="49" fontId="37" fillId="0" borderId="1" xfId="0" applyNumberFormat="1" applyFont="1" applyBorder="1" applyAlignment="1">
      <alignment horizontal="justify" vertical="center" wrapText="1"/>
    </xf>
    <xf numFmtId="0" fontId="37" fillId="0" borderId="1" xfId="0" applyFont="1" applyBorder="1" applyAlignment="1">
      <alignment horizontal="left" vertical="center" wrapText="1"/>
    </xf>
    <xf numFmtId="0" fontId="35" fillId="2" borderId="1" xfId="0" applyFont="1" applyFill="1" applyBorder="1" applyAlignment="1">
      <alignment horizontal="justify" vertical="center" wrapText="1"/>
    </xf>
    <xf numFmtId="49" fontId="35" fillId="0" borderId="1" xfId="0" applyNumberFormat="1"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left" vertical="center" wrapText="1"/>
    </xf>
    <xf numFmtId="0" fontId="35" fillId="0" borderId="3" xfId="0" applyFont="1" applyBorder="1" applyAlignment="1">
      <alignment horizontal="left" vertical="center" wrapText="1"/>
    </xf>
    <xf numFmtId="0" fontId="35" fillId="0" borderId="4" xfId="0" applyFont="1" applyBorder="1" applyAlignment="1">
      <alignment horizontal="left" vertical="center" wrapText="1"/>
    </xf>
    <xf numFmtId="49" fontId="37" fillId="0" borderId="1" xfId="0" applyNumberFormat="1" applyFont="1" applyBorder="1" applyAlignment="1">
      <alignment horizontal="center" vertical="center" wrapText="1"/>
    </xf>
    <xf numFmtId="0" fontId="37" fillId="0" borderId="1"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3" xfId="0" applyFont="1" applyBorder="1" applyAlignment="1">
      <alignment horizontal="justify" vertical="center" wrapText="1"/>
    </xf>
    <xf numFmtId="0" fontId="35" fillId="0" borderId="4" xfId="0" applyFont="1" applyBorder="1" applyAlignment="1">
      <alignment horizontal="justify" vertical="center" wrapText="1"/>
    </xf>
    <xf numFmtId="0" fontId="0" fillId="0" borderId="1" xfId="0" applyBorder="1" applyAlignment="1">
      <alignment horizontal="center" vertical="center" wrapText="1"/>
    </xf>
    <xf numFmtId="49" fontId="35" fillId="0" borderId="1" xfId="0" applyNumberFormat="1" applyFont="1" applyBorder="1" applyAlignment="1">
      <alignment horizontal="left" vertical="center" wrapText="1"/>
    </xf>
    <xf numFmtId="0" fontId="37" fillId="0" borderId="2" xfId="0" applyFont="1" applyBorder="1" applyAlignment="1">
      <alignment horizontal="left" vertical="center" wrapText="1"/>
    </xf>
    <xf numFmtId="0" fontId="37" fillId="0" borderId="4" xfId="0" applyFont="1" applyBorder="1" applyAlignment="1">
      <alignment horizontal="left" vertical="center" wrapText="1"/>
    </xf>
    <xf numFmtId="49" fontId="37" fillId="0" borderId="2" xfId="0" applyNumberFormat="1" applyFont="1" applyBorder="1" applyAlignment="1">
      <alignment horizontal="left" vertical="center" wrapText="1"/>
    </xf>
    <xf numFmtId="49" fontId="37" fillId="0" borderId="4" xfId="0" applyNumberFormat="1" applyFont="1" applyBorder="1" applyAlignment="1">
      <alignment horizontal="left" vertical="center" wrapText="1"/>
    </xf>
    <xf numFmtId="0" fontId="37" fillId="0" borderId="2" xfId="0" applyFont="1" applyBorder="1" applyAlignment="1">
      <alignment horizontal="justify" vertical="center" wrapText="1"/>
    </xf>
    <xf numFmtId="0" fontId="37" fillId="0" borderId="4" xfId="0" applyFont="1" applyBorder="1" applyAlignment="1">
      <alignment horizontal="justify" vertical="center" wrapText="1"/>
    </xf>
    <xf numFmtId="0" fontId="10" fillId="0" borderId="0" xfId="0" applyFont="1" applyAlignment="1">
      <alignment horizontal="center" wrapText="1"/>
    </xf>
    <xf numFmtId="0" fontId="9" fillId="0" borderId="6" xfId="0" applyFont="1" applyBorder="1" applyAlignment="1">
      <alignment horizontal="center"/>
    </xf>
    <xf numFmtId="0" fontId="7" fillId="0" borderId="0" xfId="0" applyFont="1" applyAlignment="1">
      <alignment horizontal="center"/>
    </xf>
    <xf numFmtId="0" fontId="21" fillId="0" borderId="0" xfId="0" applyFont="1" applyFill="1" applyAlignment="1">
      <alignment horizontal="center"/>
    </xf>
    <xf numFmtId="0" fontId="35" fillId="0" borderId="8" xfId="0" applyFont="1" applyBorder="1" applyAlignment="1">
      <alignment horizontal="center" vertical="center" wrapText="1"/>
    </xf>
    <xf numFmtId="0" fontId="35" fillId="0" borderId="12" xfId="0" applyFont="1" applyBorder="1" applyAlignment="1">
      <alignment horizontal="center" vertical="center" wrapText="1"/>
    </xf>
    <xf numFmtId="0" fontId="7" fillId="0" borderId="0" xfId="0" applyFont="1" applyAlignment="1">
      <alignment horizontal="right"/>
    </xf>
    <xf numFmtId="0" fontId="10" fillId="0" borderId="0" xfId="0" applyFont="1" applyAlignment="1">
      <alignment horizontal="center"/>
    </xf>
    <xf numFmtId="0" fontId="9" fillId="0" borderId="0" xfId="0" applyFont="1" applyBorder="1" applyAlignment="1">
      <alignment horizontal="center"/>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justify" vertical="center" wrapText="1"/>
    </xf>
    <xf numFmtId="0" fontId="8" fillId="2" borderId="4" xfId="0" applyFont="1" applyFill="1" applyBorder="1" applyAlignment="1">
      <alignment horizontal="justify" vertical="center" wrapText="1"/>
    </xf>
    <xf numFmtId="0" fontId="8"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2" xfId="0" applyNumberFormat="1" applyFont="1" applyFill="1" applyBorder="1" applyAlignment="1">
      <alignment horizontal="left" vertical="center" wrapText="1"/>
    </xf>
    <xf numFmtId="49" fontId="6" fillId="2" borderId="3" xfId="0" applyNumberFormat="1" applyFont="1" applyFill="1" applyBorder="1" applyAlignment="1">
      <alignment horizontal="left" vertical="center" wrapText="1"/>
    </xf>
    <xf numFmtId="49" fontId="6" fillId="2" borderId="4" xfId="0" applyNumberFormat="1" applyFont="1" applyFill="1" applyBorder="1" applyAlignment="1">
      <alignment horizontal="left" vertical="center" wrapText="1"/>
    </xf>
    <xf numFmtId="0" fontId="8" fillId="2" borderId="3" xfId="0" applyFont="1" applyFill="1" applyBorder="1" applyAlignment="1">
      <alignment horizontal="justify" vertical="center" wrapText="1"/>
    </xf>
    <xf numFmtId="0" fontId="6" fillId="2" borderId="2" xfId="0" applyFont="1" applyFill="1" applyBorder="1" applyAlignment="1">
      <alignment horizontal="justify" vertical="center" wrapText="1"/>
    </xf>
    <xf numFmtId="0" fontId="6" fillId="2" borderId="3"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15" fillId="2" borderId="2" xfId="0" applyFont="1" applyFill="1" applyBorder="1" applyAlignment="1">
      <alignment horizontal="justify" vertical="center" wrapText="1"/>
    </xf>
    <xf numFmtId="0" fontId="15" fillId="2" borderId="3" xfId="0" applyFont="1" applyFill="1" applyBorder="1" applyAlignment="1">
      <alignment horizontal="justify" vertical="center" wrapText="1"/>
    </xf>
    <xf numFmtId="0" fontId="15" fillId="2" borderId="4" xfId="0" applyFont="1" applyFill="1" applyBorder="1" applyAlignment="1">
      <alignment horizontal="justify" vertical="center" wrapText="1"/>
    </xf>
    <xf numFmtId="0" fontId="6" fillId="2" borderId="4"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14" fontId="6" fillId="2" borderId="2" xfId="0" applyNumberFormat="1"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0" fillId="2" borderId="0" xfId="0" applyFont="1" applyFill="1" applyAlignment="1">
      <alignment horizontal="center"/>
    </xf>
    <xf numFmtId="0" fontId="9" fillId="2" borderId="6" xfId="0" applyFont="1" applyFill="1" applyBorder="1" applyAlignment="1">
      <alignment horizontal="center"/>
    </xf>
    <xf numFmtId="0" fontId="7" fillId="2" borderId="0" xfId="0" applyFont="1" applyFill="1" applyAlignment="1">
      <alignment horizontal="center"/>
    </xf>
    <xf numFmtId="49" fontId="8" fillId="2" borderId="3"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5" fillId="0" borderId="1" xfId="0" applyFont="1" applyBorder="1" applyAlignment="1">
      <alignment horizontal="center" vertical="center" wrapText="1"/>
    </xf>
    <xf numFmtId="0" fontId="10" fillId="0" borderId="0" xfId="0" applyFont="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7" fillId="2" borderId="0" xfId="0" applyFont="1" applyFill="1" applyAlignment="1">
      <alignment horizontal="left"/>
    </xf>
    <xf numFmtId="0" fontId="9" fillId="0" borderId="0" xfId="0" applyFont="1" applyBorder="1" applyAlignment="1">
      <alignment horizontal="left"/>
    </xf>
    <xf numFmtId="0" fontId="4" fillId="2" borderId="1"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justify"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0" fillId="0" borderId="1" xfId="0" applyFont="1" applyBorder="1" applyAlignment="1">
      <alignment horizontal="center" vertical="center" wrapText="1"/>
    </xf>
    <xf numFmtId="0" fontId="29" fillId="2" borderId="3" xfId="0" applyFont="1" applyFill="1" applyBorder="1" applyAlignment="1">
      <alignment horizontal="center" vertical="center"/>
    </xf>
    <xf numFmtId="0" fontId="30" fillId="2" borderId="1" xfId="0" applyFont="1" applyFill="1" applyBorder="1" applyAlignment="1">
      <alignment horizontal="center" vertical="center" wrapText="1"/>
    </xf>
    <xf numFmtId="0" fontId="29" fillId="2" borderId="4" xfId="0" applyFont="1" applyFill="1" applyBorder="1" applyAlignment="1">
      <alignment horizontal="center" vertical="center"/>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0" fillId="0" borderId="0" xfId="0" applyAlignment="1">
      <alignment horizontal="center" wrapText="1"/>
    </xf>
    <xf numFmtId="0" fontId="29" fillId="2" borderId="1" xfId="0" applyFont="1" applyFill="1" applyBorder="1" applyAlignment="1">
      <alignment horizontal="center" vertical="center"/>
    </xf>
    <xf numFmtId="0" fontId="21" fillId="2" borderId="0" xfId="0" applyFont="1" applyFill="1" applyBorder="1" applyAlignment="1">
      <alignment horizontal="center" wrapText="1"/>
    </xf>
    <xf numFmtId="0" fontId="21" fillId="2" borderId="0" xfId="0" applyFont="1" applyFill="1" applyAlignment="1">
      <alignment horizontal="right"/>
    </xf>
    <xf numFmtId="0" fontId="21" fillId="2" borderId="0" xfId="0" applyFont="1" applyFill="1" applyAlignment="1">
      <alignment horizont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14" fontId="7" fillId="0" borderId="2" xfId="0" applyNumberFormat="1"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BA48F-8493-4977-9147-D7CF26AA84CE}">
  <sheetPr>
    <tabColor rgb="FFFFFF00"/>
    <pageSetUpPr fitToPage="1"/>
  </sheetPr>
  <dimension ref="A1:U106"/>
  <sheetViews>
    <sheetView zoomScaleNormal="100" zoomScaleSheetLayoutView="100" workbookViewId="0">
      <selection activeCell="F101" sqref="F101"/>
    </sheetView>
  </sheetViews>
  <sheetFormatPr defaultRowHeight="15" x14ac:dyDescent="0.25"/>
  <cols>
    <col min="1" max="1" width="3.5703125" style="1" customWidth="1"/>
    <col min="2" max="2" width="3.7109375" style="1" customWidth="1"/>
    <col min="3" max="3" width="4.140625" style="1" customWidth="1"/>
    <col min="4" max="4" width="3.28515625" style="1" customWidth="1"/>
    <col min="5" max="5" width="30.28515625" style="1" customWidth="1"/>
    <col min="6" max="6" width="14.85546875" style="1" customWidth="1"/>
    <col min="7" max="7" width="9.140625" style="1"/>
    <col min="8" max="8" width="5.42578125" style="1" customWidth="1"/>
    <col min="9" max="9" width="6" style="1" customWidth="1"/>
    <col min="10" max="10" width="10.7109375" style="1" customWidth="1"/>
    <col min="11" max="11" width="5.5703125" style="1" customWidth="1"/>
    <col min="12" max="12" width="12.42578125" style="1" customWidth="1"/>
    <col min="13" max="13" width="11.140625" style="238" customWidth="1"/>
    <col min="14" max="14" width="11.7109375" style="239" customWidth="1"/>
    <col min="15" max="16" width="11.5703125" style="1" customWidth="1"/>
    <col min="17" max="17" width="11" customWidth="1"/>
    <col min="18" max="18" width="9.28515625" bestFit="1" customWidth="1"/>
  </cols>
  <sheetData>
    <row r="1" spans="1:17" s="6" customFormat="1" x14ac:dyDescent="0.25">
      <c r="K1" s="120"/>
      <c r="M1" s="172"/>
      <c r="N1" s="173"/>
      <c r="P1" s="120" t="s">
        <v>425</v>
      </c>
    </row>
    <row r="2" spans="1:17" s="6" customFormat="1" x14ac:dyDescent="0.25">
      <c r="A2" s="338" t="s">
        <v>426</v>
      </c>
      <c r="B2" s="338"/>
      <c r="C2" s="338"/>
      <c r="D2" s="338"/>
      <c r="E2" s="338"/>
      <c r="F2" s="338"/>
      <c r="G2" s="338"/>
      <c r="H2" s="338"/>
      <c r="I2" s="338"/>
      <c r="J2" s="338"/>
      <c r="K2" s="338"/>
      <c r="L2" s="338"/>
      <c r="M2" s="338"/>
      <c r="N2" s="338"/>
      <c r="O2" s="338"/>
      <c r="P2" s="338"/>
    </row>
    <row r="3" spans="1:17" s="6" customFormat="1" ht="20.25" customHeight="1" x14ac:dyDescent="0.25">
      <c r="A3" s="338"/>
      <c r="B3" s="338"/>
      <c r="C3" s="338"/>
      <c r="D3" s="338"/>
      <c r="E3" s="338"/>
      <c r="F3" s="338"/>
      <c r="G3" s="338"/>
      <c r="H3" s="338"/>
      <c r="I3" s="338"/>
      <c r="J3" s="338"/>
      <c r="K3" s="338"/>
      <c r="L3" s="338"/>
      <c r="M3" s="338"/>
      <c r="N3" s="338"/>
      <c r="O3" s="338"/>
      <c r="P3" s="338"/>
    </row>
    <row r="4" spans="1:17" s="6" customFormat="1" ht="24.75" customHeight="1" x14ac:dyDescent="0.25">
      <c r="F4" s="120" t="s">
        <v>45</v>
      </c>
      <c r="G4" s="339" t="s">
        <v>351</v>
      </c>
      <c r="H4" s="339"/>
      <c r="I4" s="339"/>
      <c r="J4" s="339"/>
      <c r="K4" s="339"/>
      <c r="M4" s="172"/>
      <c r="N4" s="173"/>
    </row>
    <row r="5" spans="1:17" s="6" customFormat="1" x14ac:dyDescent="0.25">
      <c r="F5" s="120"/>
      <c r="G5" s="32"/>
      <c r="H5" s="32"/>
      <c r="K5" s="120"/>
      <c r="M5" s="172"/>
      <c r="N5" s="173"/>
    </row>
    <row r="6" spans="1:17" s="6" customFormat="1" x14ac:dyDescent="0.25">
      <c r="A6" s="340" t="s">
        <v>47</v>
      </c>
      <c r="B6" s="340"/>
      <c r="C6" s="340"/>
      <c r="D6" s="340"/>
      <c r="E6" s="340"/>
      <c r="F6" s="339" t="s">
        <v>59</v>
      </c>
      <c r="G6" s="339"/>
      <c r="H6" s="339"/>
      <c r="I6" s="339"/>
      <c r="J6" s="339"/>
      <c r="K6" s="339"/>
      <c r="L6" s="339"/>
      <c r="M6" s="174"/>
      <c r="N6" s="175"/>
      <c r="O6" s="176"/>
    </row>
    <row r="7" spans="1:17" s="6" customFormat="1" x14ac:dyDescent="0.25">
      <c r="F7" s="120"/>
      <c r="G7" s="32"/>
      <c r="H7" s="32"/>
      <c r="K7" s="120"/>
      <c r="M7" s="172"/>
      <c r="N7" s="173"/>
    </row>
    <row r="8" spans="1:17" s="6" customFormat="1" ht="16.5" customHeight="1" x14ac:dyDescent="0.25">
      <c r="A8" s="340" t="s">
        <v>48</v>
      </c>
      <c r="B8" s="340"/>
      <c r="C8" s="340"/>
      <c r="D8" s="340"/>
      <c r="E8" s="340"/>
      <c r="F8" s="58" t="s">
        <v>99</v>
      </c>
      <c r="G8" s="58"/>
      <c r="H8" s="58"/>
      <c r="I8" s="58"/>
      <c r="J8" s="58"/>
      <c r="K8" s="58"/>
      <c r="L8" s="58"/>
      <c r="M8" s="172"/>
      <c r="N8" s="173"/>
    </row>
    <row r="11" spans="1:17" ht="15" customHeight="1" x14ac:dyDescent="0.25">
      <c r="A11" s="321" t="s">
        <v>3</v>
      </c>
      <c r="B11" s="321"/>
      <c r="C11" s="321"/>
      <c r="D11" s="321"/>
      <c r="E11" s="321" t="s">
        <v>427</v>
      </c>
      <c r="F11" s="321" t="s">
        <v>428</v>
      </c>
      <c r="G11" s="321" t="s">
        <v>429</v>
      </c>
      <c r="H11" s="321"/>
      <c r="I11" s="321"/>
      <c r="J11" s="321"/>
      <c r="K11" s="321"/>
      <c r="L11" s="321" t="s">
        <v>430</v>
      </c>
      <c r="M11" s="321"/>
      <c r="N11" s="321"/>
      <c r="O11" s="321" t="s">
        <v>8</v>
      </c>
      <c r="P11" s="321"/>
    </row>
    <row r="12" spans="1:17" ht="34.5" customHeight="1" x14ac:dyDescent="0.25">
      <c r="A12" s="321"/>
      <c r="B12" s="321"/>
      <c r="C12" s="321"/>
      <c r="D12" s="321"/>
      <c r="E12" s="321"/>
      <c r="F12" s="321"/>
      <c r="G12" s="321"/>
      <c r="H12" s="321"/>
      <c r="I12" s="321"/>
      <c r="J12" s="321"/>
      <c r="K12" s="321"/>
      <c r="L12" s="321"/>
      <c r="M12" s="321"/>
      <c r="N12" s="321"/>
      <c r="O12" s="321"/>
      <c r="P12" s="321"/>
    </row>
    <row r="13" spans="1:17" ht="60" x14ac:dyDescent="0.25">
      <c r="A13" s="177" t="s">
        <v>4</v>
      </c>
      <c r="B13" s="177" t="s">
        <v>5</v>
      </c>
      <c r="C13" s="177" t="s">
        <v>6</v>
      </c>
      <c r="D13" s="177" t="s">
        <v>7</v>
      </c>
      <c r="E13" s="321"/>
      <c r="F13" s="321"/>
      <c r="G13" s="2" t="s">
        <v>431</v>
      </c>
      <c r="H13" s="2" t="s">
        <v>432</v>
      </c>
      <c r="I13" s="2" t="s">
        <v>433</v>
      </c>
      <c r="J13" s="2" t="s">
        <v>434</v>
      </c>
      <c r="K13" s="2" t="s">
        <v>435</v>
      </c>
      <c r="L13" s="178" t="s">
        <v>436</v>
      </c>
      <c r="M13" s="179" t="s">
        <v>437</v>
      </c>
      <c r="N13" s="179" t="s">
        <v>438</v>
      </c>
      <c r="O13" s="178" t="s">
        <v>439</v>
      </c>
      <c r="P13" s="180" t="s">
        <v>160</v>
      </c>
    </row>
    <row r="14" spans="1:17" ht="24" customHeight="1" x14ac:dyDescent="0.25">
      <c r="A14" s="332">
        <v>16</v>
      </c>
      <c r="B14" s="298"/>
      <c r="C14" s="298"/>
      <c r="D14" s="298"/>
      <c r="E14" s="332" t="s">
        <v>440</v>
      </c>
      <c r="F14" s="181" t="s">
        <v>441</v>
      </c>
      <c r="G14" s="182"/>
      <c r="H14" s="182"/>
      <c r="I14" s="182"/>
      <c r="J14" s="182"/>
      <c r="K14" s="182"/>
      <c r="L14" s="183">
        <f>L15</f>
        <v>372354.8</v>
      </c>
      <c r="M14" s="184">
        <f>M15</f>
        <v>410674.4</v>
      </c>
      <c r="N14" s="184">
        <f>N15</f>
        <v>402101.6</v>
      </c>
      <c r="O14" s="182">
        <f t="shared" ref="O14:O35" si="0">ROUND(N14/L14*100,1)</f>
        <v>108</v>
      </c>
      <c r="P14" s="182">
        <f>ROUND(N14/M14*100,1)</f>
        <v>97.9</v>
      </c>
      <c r="Q14" s="185">
        <f>M16+M34+M55+Q71</f>
        <v>384418.19999999995</v>
      </c>
    </row>
    <row r="15" spans="1:17" x14ac:dyDescent="0.25">
      <c r="A15" s="333"/>
      <c r="B15" s="299"/>
      <c r="C15" s="299"/>
      <c r="D15" s="299"/>
      <c r="E15" s="333"/>
      <c r="F15" s="181" t="s">
        <v>442</v>
      </c>
      <c r="G15" s="182">
        <v>844</v>
      </c>
      <c r="H15" s="182"/>
      <c r="I15" s="182"/>
      <c r="J15" s="182"/>
      <c r="K15" s="182"/>
      <c r="L15" s="183">
        <f>L17+L35+L56+L72</f>
        <v>372354.8</v>
      </c>
      <c r="M15" s="183">
        <f>M17+M35+M56+M72</f>
        <v>410674.4</v>
      </c>
      <c r="N15" s="183">
        <f>N17+N35+N56+N72</f>
        <v>402101.6</v>
      </c>
      <c r="O15" s="182">
        <f t="shared" si="0"/>
        <v>108</v>
      </c>
      <c r="P15" s="182">
        <f t="shared" ref="P15:P35" si="1">ROUND(N15/M15*100,1)</f>
        <v>97.9</v>
      </c>
    </row>
    <row r="16" spans="1:17" ht="24" customHeight="1" x14ac:dyDescent="0.25">
      <c r="A16" s="332">
        <v>16</v>
      </c>
      <c r="B16" s="334" t="s">
        <v>91</v>
      </c>
      <c r="C16" s="298"/>
      <c r="D16" s="298"/>
      <c r="E16" s="336" t="s">
        <v>443</v>
      </c>
      <c r="F16" s="181" t="s">
        <v>444</v>
      </c>
      <c r="G16" s="182"/>
      <c r="H16" s="186"/>
      <c r="I16" s="186"/>
      <c r="J16" s="186"/>
      <c r="K16" s="186"/>
      <c r="L16" s="183">
        <f>L17</f>
        <v>59638</v>
      </c>
      <c r="M16" s="183">
        <f>M17</f>
        <v>76616.399999999994</v>
      </c>
      <c r="N16" s="184">
        <f>N17</f>
        <v>76616.399999999994</v>
      </c>
      <c r="O16" s="182">
        <f t="shared" si="0"/>
        <v>128.5</v>
      </c>
      <c r="P16" s="182">
        <f t="shared" si="1"/>
        <v>100</v>
      </c>
    </row>
    <row r="17" spans="1:19" x14ac:dyDescent="0.25">
      <c r="A17" s="333"/>
      <c r="B17" s="335"/>
      <c r="C17" s="299"/>
      <c r="D17" s="299"/>
      <c r="E17" s="337"/>
      <c r="F17" s="181" t="s">
        <v>442</v>
      </c>
      <c r="G17" s="182">
        <v>844</v>
      </c>
      <c r="H17" s="187" t="s">
        <v>9</v>
      </c>
      <c r="I17" s="187" t="s">
        <v>11</v>
      </c>
      <c r="J17" s="186"/>
      <c r="K17" s="186"/>
      <c r="L17" s="183">
        <f>L18+L22+L32</f>
        <v>59638</v>
      </c>
      <c r="M17" s="183">
        <f>M18+M22+M32</f>
        <v>76616.399999999994</v>
      </c>
      <c r="N17" s="183">
        <f>N18+N22+N32</f>
        <v>76616.399999999994</v>
      </c>
      <c r="O17" s="182">
        <f t="shared" si="0"/>
        <v>128.5</v>
      </c>
      <c r="P17" s="182">
        <f t="shared" si="1"/>
        <v>100</v>
      </c>
      <c r="Q17" s="29">
        <f>L26+L27+L28+L32</f>
        <v>36304</v>
      </c>
      <c r="R17" s="29">
        <f t="shared" ref="R17:S17" si="2">M26+M27+M28+M32</f>
        <v>41388.300000000003</v>
      </c>
      <c r="S17" s="29">
        <f t="shared" si="2"/>
        <v>41388.300000000003</v>
      </c>
    </row>
    <row r="18" spans="1:19" ht="25.5" customHeight="1" x14ac:dyDescent="0.25">
      <c r="A18" s="310">
        <v>16</v>
      </c>
      <c r="B18" s="309" t="s">
        <v>91</v>
      </c>
      <c r="C18" s="309" t="s">
        <v>12</v>
      </c>
      <c r="D18" s="310"/>
      <c r="E18" s="310" t="s">
        <v>445</v>
      </c>
      <c r="F18" s="321" t="s">
        <v>442</v>
      </c>
      <c r="G18" s="186">
        <v>844</v>
      </c>
      <c r="H18" s="72" t="s">
        <v>9</v>
      </c>
      <c r="I18" s="72" t="s">
        <v>11</v>
      </c>
      <c r="J18" s="186">
        <v>1610100000</v>
      </c>
      <c r="K18" s="186"/>
      <c r="L18" s="188">
        <f>L19+L21+L20</f>
        <v>0</v>
      </c>
      <c r="M18" s="188">
        <v>0</v>
      </c>
      <c r="N18" s="189">
        <f>N19+N21+N20</f>
        <v>0</v>
      </c>
      <c r="O18" s="190" t="e">
        <f t="shared" si="0"/>
        <v>#DIV/0!</v>
      </c>
      <c r="P18" s="190" t="e">
        <f t="shared" si="1"/>
        <v>#DIV/0!</v>
      </c>
    </row>
    <row r="19" spans="1:19" x14ac:dyDescent="0.25">
      <c r="A19" s="310"/>
      <c r="B19" s="309"/>
      <c r="C19" s="309"/>
      <c r="D19" s="310"/>
      <c r="E19" s="310"/>
      <c r="F19" s="330"/>
      <c r="G19" s="186">
        <v>844</v>
      </c>
      <c r="H19" s="72" t="s">
        <v>9</v>
      </c>
      <c r="I19" s="72" t="s">
        <v>11</v>
      </c>
      <c r="J19" s="186">
        <v>1610100000</v>
      </c>
      <c r="K19" s="186"/>
      <c r="L19" s="188">
        <f>L20+L21</f>
        <v>0</v>
      </c>
      <c r="M19" s="188">
        <f t="shared" ref="M19:N19" si="3">M20+M21</f>
        <v>0</v>
      </c>
      <c r="N19" s="188">
        <f t="shared" si="3"/>
        <v>0</v>
      </c>
      <c r="O19" s="190" t="e">
        <f t="shared" si="0"/>
        <v>#DIV/0!</v>
      </c>
      <c r="P19" s="190" t="e">
        <f t="shared" si="1"/>
        <v>#DIV/0!</v>
      </c>
      <c r="Q19" s="29">
        <f>L26+L27+L28</f>
        <v>10000</v>
      </c>
      <c r="R19" s="29">
        <f t="shared" ref="R19:S19" si="4">M26+M27+M28</f>
        <v>15084.3</v>
      </c>
      <c r="S19" s="29">
        <f t="shared" si="4"/>
        <v>15084.3</v>
      </c>
    </row>
    <row r="20" spans="1:19" ht="20.25" customHeight="1" x14ac:dyDescent="0.25">
      <c r="A20" s="310"/>
      <c r="B20" s="309"/>
      <c r="C20" s="309"/>
      <c r="D20" s="310"/>
      <c r="E20" s="310"/>
      <c r="F20" s="330"/>
      <c r="G20" s="186">
        <v>844</v>
      </c>
      <c r="H20" s="72" t="s">
        <v>9</v>
      </c>
      <c r="I20" s="72" t="s">
        <v>11</v>
      </c>
      <c r="J20" s="186" t="s">
        <v>446</v>
      </c>
      <c r="K20" s="186">
        <v>622</v>
      </c>
      <c r="L20" s="188">
        <v>0</v>
      </c>
      <c r="M20" s="188">
        <v>0</v>
      </c>
      <c r="N20" s="189">
        <v>0</v>
      </c>
      <c r="O20" s="190" t="e">
        <f t="shared" si="0"/>
        <v>#DIV/0!</v>
      </c>
      <c r="P20" s="190" t="e">
        <f t="shared" si="1"/>
        <v>#DIV/0!</v>
      </c>
    </row>
    <row r="21" spans="1:19" x14ac:dyDescent="0.25">
      <c r="A21" s="310"/>
      <c r="B21" s="309"/>
      <c r="C21" s="309"/>
      <c r="D21" s="310"/>
      <c r="E21" s="310"/>
      <c r="F21" s="330"/>
      <c r="G21" s="186">
        <v>844</v>
      </c>
      <c r="H21" s="72" t="s">
        <v>9</v>
      </c>
      <c r="I21" s="72" t="s">
        <v>11</v>
      </c>
      <c r="J21" s="186">
        <v>1610151310</v>
      </c>
      <c r="K21" s="186">
        <v>622</v>
      </c>
      <c r="L21" s="188">
        <v>0</v>
      </c>
      <c r="M21" s="188">
        <v>0</v>
      </c>
      <c r="N21" s="189">
        <v>0</v>
      </c>
      <c r="O21" s="190" t="e">
        <f t="shared" si="0"/>
        <v>#DIV/0!</v>
      </c>
      <c r="P21" s="190" t="e">
        <f t="shared" si="1"/>
        <v>#DIV/0!</v>
      </c>
    </row>
    <row r="22" spans="1:19" ht="23.25" customHeight="1" x14ac:dyDescent="0.25">
      <c r="A22" s="311">
        <v>16</v>
      </c>
      <c r="B22" s="331" t="s">
        <v>91</v>
      </c>
      <c r="C22" s="331" t="s">
        <v>13</v>
      </c>
      <c r="D22" s="311"/>
      <c r="E22" s="327" t="s">
        <v>72</v>
      </c>
      <c r="F22" s="321" t="s">
        <v>442</v>
      </c>
      <c r="G22" s="186">
        <v>844</v>
      </c>
      <c r="H22" s="72" t="s">
        <v>9</v>
      </c>
      <c r="I22" s="72" t="s">
        <v>11</v>
      </c>
      <c r="J22" s="186">
        <v>1610200000</v>
      </c>
      <c r="K22" s="186"/>
      <c r="L22" s="188">
        <f>L23</f>
        <v>33334</v>
      </c>
      <c r="M22" s="188">
        <f>M24+M28+M27</f>
        <v>50312.399999999994</v>
      </c>
      <c r="N22" s="188">
        <f>N23+N28</f>
        <v>50312.399999999994</v>
      </c>
      <c r="O22" s="186">
        <f t="shared" si="0"/>
        <v>150.9</v>
      </c>
      <c r="P22" s="186">
        <f t="shared" si="1"/>
        <v>100</v>
      </c>
    </row>
    <row r="23" spans="1:19" ht="23.25" customHeight="1" x14ac:dyDescent="0.25">
      <c r="A23" s="311"/>
      <c r="B23" s="331"/>
      <c r="C23" s="331"/>
      <c r="D23" s="311"/>
      <c r="E23" s="328"/>
      <c r="F23" s="321"/>
      <c r="G23" s="186">
        <v>844</v>
      </c>
      <c r="H23" s="72" t="s">
        <v>9</v>
      </c>
      <c r="I23" s="72" t="s">
        <v>11</v>
      </c>
      <c r="J23" s="186"/>
      <c r="K23" s="186">
        <v>621</v>
      </c>
      <c r="L23" s="191">
        <f>L24+L27+L30+L31</f>
        <v>33334</v>
      </c>
      <c r="M23" s="191">
        <f>M24+M27+M28</f>
        <v>50312.399999999994</v>
      </c>
      <c r="N23" s="191">
        <f>N24+N27</f>
        <v>50312.399999999994</v>
      </c>
      <c r="O23" s="186">
        <f t="shared" si="0"/>
        <v>150.9</v>
      </c>
      <c r="P23" s="186">
        <f t="shared" si="1"/>
        <v>100</v>
      </c>
    </row>
    <row r="24" spans="1:19" ht="69.75" customHeight="1" x14ac:dyDescent="0.25">
      <c r="A24" s="296">
        <v>16</v>
      </c>
      <c r="B24" s="296" t="s">
        <v>91</v>
      </c>
      <c r="C24" s="296" t="s">
        <v>13</v>
      </c>
      <c r="D24" s="296" t="s">
        <v>12</v>
      </c>
      <c r="E24" s="298" t="s">
        <v>447</v>
      </c>
      <c r="F24" s="298" t="s">
        <v>442</v>
      </c>
      <c r="G24" s="186">
        <v>844</v>
      </c>
      <c r="H24" s="72" t="s">
        <v>9</v>
      </c>
      <c r="I24" s="72" t="s">
        <v>11</v>
      </c>
      <c r="J24" s="186">
        <v>1610200000</v>
      </c>
      <c r="K24" s="186"/>
      <c r="L24" s="192">
        <f>L25+L26</f>
        <v>32729.8</v>
      </c>
      <c r="M24" s="192">
        <f>M25+M26</f>
        <v>44623.899999999994</v>
      </c>
      <c r="N24" s="192">
        <f>N25+N26</f>
        <v>44623.899999999994</v>
      </c>
      <c r="O24" s="193">
        <f>ROUND(N24/L24*100,1)</f>
        <v>136.30000000000001</v>
      </c>
      <c r="P24" s="193">
        <f>ROUND(N24/M24*100,1)</f>
        <v>100</v>
      </c>
    </row>
    <row r="25" spans="1:19" ht="21" customHeight="1" x14ac:dyDescent="0.25">
      <c r="A25" s="300"/>
      <c r="B25" s="300"/>
      <c r="C25" s="300"/>
      <c r="D25" s="300"/>
      <c r="E25" s="301"/>
      <c r="F25" s="301"/>
      <c r="G25" s="186">
        <v>844</v>
      </c>
      <c r="H25" s="72" t="s">
        <v>9</v>
      </c>
      <c r="I25" s="72" t="s">
        <v>11</v>
      </c>
      <c r="J25" s="186">
        <v>1610206770</v>
      </c>
      <c r="K25" s="186">
        <v>621</v>
      </c>
      <c r="L25" s="192">
        <v>23334</v>
      </c>
      <c r="M25" s="192">
        <v>35228.1</v>
      </c>
      <c r="N25" s="192">
        <v>35228.1</v>
      </c>
      <c r="O25" s="193">
        <f t="shared" ref="O25:O32" si="5">ROUND(N25/L25*100,1)</f>
        <v>151</v>
      </c>
      <c r="P25" s="193">
        <f t="shared" ref="P25:P32" si="6">ROUND(N25/M25*100,1)</f>
        <v>100</v>
      </c>
    </row>
    <row r="26" spans="1:19" ht="21" customHeight="1" x14ac:dyDescent="0.25">
      <c r="A26" s="297"/>
      <c r="B26" s="297"/>
      <c r="C26" s="297"/>
      <c r="D26" s="297"/>
      <c r="E26" s="299"/>
      <c r="F26" s="299"/>
      <c r="G26" s="186">
        <v>844</v>
      </c>
      <c r="H26" s="72" t="s">
        <v>9</v>
      </c>
      <c r="I26" s="72" t="s">
        <v>11</v>
      </c>
      <c r="J26" s="186">
        <v>1610251290</v>
      </c>
      <c r="K26" s="186">
        <v>621</v>
      </c>
      <c r="L26" s="192">
        <v>9395.7999999999993</v>
      </c>
      <c r="M26" s="192">
        <v>9395.7999999999993</v>
      </c>
      <c r="N26" s="192">
        <v>9395.7999999999993</v>
      </c>
      <c r="O26" s="67">
        <f t="shared" si="5"/>
        <v>100</v>
      </c>
      <c r="P26" s="67">
        <f t="shared" si="6"/>
        <v>100</v>
      </c>
    </row>
    <row r="27" spans="1:19" ht="45.75" customHeight="1" x14ac:dyDescent="0.25">
      <c r="A27" s="194" t="s">
        <v>55</v>
      </c>
      <c r="B27" s="194" t="s">
        <v>91</v>
      </c>
      <c r="C27" s="194" t="s">
        <v>13</v>
      </c>
      <c r="D27" s="194" t="s">
        <v>13</v>
      </c>
      <c r="E27" s="195" t="s">
        <v>84</v>
      </c>
      <c r="F27" s="195" t="s">
        <v>442</v>
      </c>
      <c r="G27" s="186">
        <v>844</v>
      </c>
      <c r="H27" s="72" t="s">
        <v>9</v>
      </c>
      <c r="I27" s="72" t="s">
        <v>11</v>
      </c>
      <c r="J27" s="186">
        <v>1610251290</v>
      </c>
      <c r="K27" s="186">
        <v>621</v>
      </c>
      <c r="L27" s="192">
        <v>604.20000000000005</v>
      </c>
      <c r="M27" s="192">
        <v>5688.5</v>
      </c>
      <c r="N27" s="192">
        <v>5688.5</v>
      </c>
      <c r="O27" s="193">
        <f t="shared" si="5"/>
        <v>941.5</v>
      </c>
      <c r="P27" s="193">
        <f t="shared" si="6"/>
        <v>100</v>
      </c>
    </row>
    <row r="28" spans="1:19" ht="21" customHeight="1" x14ac:dyDescent="0.25">
      <c r="A28" s="296">
        <v>16</v>
      </c>
      <c r="B28" s="296" t="s">
        <v>91</v>
      </c>
      <c r="C28" s="296" t="s">
        <v>13</v>
      </c>
      <c r="D28" s="296" t="s">
        <v>14</v>
      </c>
      <c r="E28" s="298" t="s">
        <v>73</v>
      </c>
      <c r="F28" s="298" t="s">
        <v>442</v>
      </c>
      <c r="G28" s="186">
        <v>844</v>
      </c>
      <c r="H28" s="72" t="s">
        <v>9</v>
      </c>
      <c r="I28" s="72" t="s">
        <v>11</v>
      </c>
      <c r="J28" s="186">
        <v>1610200000</v>
      </c>
      <c r="K28" s="186"/>
      <c r="L28" s="192">
        <f>L29+L30+L31</f>
        <v>0</v>
      </c>
      <c r="M28" s="192">
        <f t="shared" ref="M28:N28" si="7">M29+M30+M31</f>
        <v>0</v>
      </c>
      <c r="N28" s="192">
        <f t="shared" si="7"/>
        <v>0</v>
      </c>
      <c r="O28" s="196" t="e">
        <f t="shared" si="5"/>
        <v>#DIV/0!</v>
      </c>
      <c r="P28" s="196" t="e">
        <f t="shared" si="6"/>
        <v>#DIV/0!</v>
      </c>
    </row>
    <row r="29" spans="1:19" ht="21" customHeight="1" x14ac:dyDescent="0.25">
      <c r="A29" s="300"/>
      <c r="B29" s="300"/>
      <c r="C29" s="300"/>
      <c r="D29" s="300"/>
      <c r="E29" s="301"/>
      <c r="F29" s="301"/>
      <c r="G29" s="186">
        <v>844</v>
      </c>
      <c r="H29" s="72" t="s">
        <v>9</v>
      </c>
      <c r="I29" s="72" t="s">
        <v>11</v>
      </c>
      <c r="J29" s="186">
        <v>1610201290</v>
      </c>
      <c r="K29" s="186">
        <v>240</v>
      </c>
      <c r="L29" s="192">
        <v>0</v>
      </c>
      <c r="M29" s="192">
        <v>0</v>
      </c>
      <c r="N29" s="192">
        <v>0</v>
      </c>
      <c r="O29" s="196" t="e">
        <f t="shared" si="5"/>
        <v>#DIV/0!</v>
      </c>
      <c r="P29" s="196" t="e">
        <f t="shared" si="6"/>
        <v>#DIV/0!</v>
      </c>
    </row>
    <row r="30" spans="1:19" ht="21" customHeight="1" x14ac:dyDescent="0.25">
      <c r="A30" s="300"/>
      <c r="B30" s="300"/>
      <c r="C30" s="300"/>
      <c r="D30" s="300"/>
      <c r="E30" s="301"/>
      <c r="F30" s="301"/>
      <c r="G30" s="186">
        <v>844</v>
      </c>
      <c r="H30" s="72" t="s">
        <v>9</v>
      </c>
      <c r="I30" s="72" t="s">
        <v>11</v>
      </c>
      <c r="J30" s="186">
        <v>1610206770</v>
      </c>
      <c r="K30" s="186">
        <v>621</v>
      </c>
      <c r="L30" s="192">
        <v>0</v>
      </c>
      <c r="M30" s="192">
        <v>0</v>
      </c>
      <c r="N30" s="192">
        <v>0</v>
      </c>
      <c r="O30" s="196" t="e">
        <f t="shared" si="5"/>
        <v>#DIV/0!</v>
      </c>
      <c r="P30" s="196" t="e">
        <f t="shared" si="6"/>
        <v>#DIV/0!</v>
      </c>
    </row>
    <row r="31" spans="1:19" ht="21" customHeight="1" thickBot="1" x14ac:dyDescent="0.3">
      <c r="A31" s="297"/>
      <c r="B31" s="297"/>
      <c r="C31" s="297"/>
      <c r="D31" s="297"/>
      <c r="E31" s="299"/>
      <c r="F31" s="299"/>
      <c r="G31" s="186">
        <v>844</v>
      </c>
      <c r="H31" s="72" t="s">
        <v>9</v>
      </c>
      <c r="I31" s="72" t="s">
        <v>11</v>
      </c>
      <c r="J31" s="186">
        <v>1610251290</v>
      </c>
      <c r="K31" s="186">
        <v>621</v>
      </c>
      <c r="L31" s="192">
        <v>0</v>
      </c>
      <c r="M31" s="192">
        <v>0</v>
      </c>
      <c r="N31" s="192">
        <v>0</v>
      </c>
      <c r="O31" s="196" t="e">
        <f t="shared" si="5"/>
        <v>#DIV/0!</v>
      </c>
      <c r="P31" s="196" t="e">
        <f t="shared" si="6"/>
        <v>#DIV/0!</v>
      </c>
    </row>
    <row r="32" spans="1:19" ht="21" customHeight="1" thickBot="1" x14ac:dyDescent="0.3">
      <c r="A32" s="197">
        <v>16</v>
      </c>
      <c r="B32" s="198">
        <v>1</v>
      </c>
      <c r="C32" s="198" t="s">
        <v>115</v>
      </c>
      <c r="D32" s="194"/>
      <c r="E32" s="195" t="s">
        <v>116</v>
      </c>
      <c r="F32" s="178" t="s">
        <v>442</v>
      </c>
      <c r="G32" s="186">
        <v>844</v>
      </c>
      <c r="H32" s="72" t="s">
        <v>9</v>
      </c>
      <c r="I32" s="72" t="s">
        <v>11</v>
      </c>
      <c r="J32" s="186" t="s">
        <v>448</v>
      </c>
      <c r="K32" s="186"/>
      <c r="L32" s="192">
        <f>L33</f>
        <v>26304</v>
      </c>
      <c r="M32" s="192">
        <f t="shared" ref="M32:N32" si="8">M33</f>
        <v>26304</v>
      </c>
      <c r="N32" s="192">
        <f t="shared" si="8"/>
        <v>26304</v>
      </c>
      <c r="O32" s="193">
        <f t="shared" si="5"/>
        <v>100</v>
      </c>
      <c r="P32" s="193">
        <f t="shared" si="6"/>
        <v>100</v>
      </c>
    </row>
    <row r="33" spans="1:19" ht="63" customHeight="1" thickBot="1" x14ac:dyDescent="0.3">
      <c r="A33" s="199">
        <v>16</v>
      </c>
      <c r="B33" s="199" t="s">
        <v>91</v>
      </c>
      <c r="C33" s="198" t="s">
        <v>115</v>
      </c>
      <c r="D33" s="199" t="s">
        <v>12</v>
      </c>
      <c r="E33" s="177" t="s">
        <v>449</v>
      </c>
      <c r="F33" s="178" t="s">
        <v>442</v>
      </c>
      <c r="G33" s="186">
        <v>844</v>
      </c>
      <c r="H33" s="72" t="s">
        <v>9</v>
      </c>
      <c r="I33" s="72" t="s">
        <v>11</v>
      </c>
      <c r="J33" s="186" t="s">
        <v>450</v>
      </c>
      <c r="K33" s="186">
        <v>622</v>
      </c>
      <c r="L33" s="188">
        <v>26304</v>
      </c>
      <c r="M33" s="200">
        <v>26304</v>
      </c>
      <c r="N33" s="200">
        <v>26304</v>
      </c>
      <c r="O33" s="67">
        <f t="shared" si="0"/>
        <v>100</v>
      </c>
      <c r="P33" s="67">
        <f t="shared" si="1"/>
        <v>100</v>
      </c>
      <c r="S33" s="201" t="s">
        <v>450</v>
      </c>
    </row>
    <row r="34" spans="1:19" ht="18" customHeight="1" x14ac:dyDescent="0.25">
      <c r="A34" s="317">
        <v>16</v>
      </c>
      <c r="B34" s="317" t="s">
        <v>13</v>
      </c>
      <c r="C34" s="317"/>
      <c r="D34" s="317"/>
      <c r="E34" s="326" t="s">
        <v>0</v>
      </c>
      <c r="F34" s="202" t="s">
        <v>444</v>
      </c>
      <c r="G34" s="182"/>
      <c r="H34" s="186"/>
      <c r="I34" s="186"/>
      <c r="J34" s="186"/>
      <c r="K34" s="186"/>
      <c r="L34" s="183">
        <f>L35</f>
        <v>31001.7</v>
      </c>
      <c r="M34" s="183">
        <f t="shared" ref="M34:N34" si="9">M35</f>
        <v>29869</v>
      </c>
      <c r="N34" s="183">
        <f t="shared" si="9"/>
        <v>21339.4</v>
      </c>
      <c r="O34" s="203">
        <f t="shared" si="0"/>
        <v>68.8</v>
      </c>
      <c r="P34" s="203">
        <f t="shared" si="1"/>
        <v>71.400000000000006</v>
      </c>
      <c r="S34" s="201"/>
    </row>
    <row r="35" spans="1:19" x14ac:dyDescent="0.25">
      <c r="A35" s="317"/>
      <c r="B35" s="317"/>
      <c r="C35" s="317"/>
      <c r="D35" s="317"/>
      <c r="E35" s="326"/>
      <c r="F35" s="202" t="s">
        <v>442</v>
      </c>
      <c r="G35" s="182">
        <v>844</v>
      </c>
      <c r="H35" s="187" t="s">
        <v>9</v>
      </c>
      <c r="I35" s="187" t="s">
        <v>11</v>
      </c>
      <c r="J35" s="186"/>
      <c r="K35" s="186"/>
      <c r="L35" s="183">
        <f>L37+L48+L36</f>
        <v>31001.7</v>
      </c>
      <c r="M35" s="183">
        <f>M37+M48</f>
        <v>29869</v>
      </c>
      <c r="N35" s="183">
        <f>N37+N48</f>
        <v>21339.4</v>
      </c>
      <c r="O35" s="203">
        <f t="shared" si="0"/>
        <v>68.8</v>
      </c>
      <c r="P35" s="203">
        <f t="shared" si="1"/>
        <v>71.400000000000006</v>
      </c>
      <c r="Q35" s="29">
        <f>L40+L46</f>
        <v>29148.400000000001</v>
      </c>
      <c r="R35" s="29">
        <f t="shared" ref="R35:S35" si="10">M40+M46</f>
        <v>28309.5</v>
      </c>
      <c r="S35" s="29">
        <f t="shared" si="10"/>
        <v>20388.900000000001</v>
      </c>
    </row>
    <row r="36" spans="1:19" ht="48" x14ac:dyDescent="0.25">
      <c r="A36" s="204" t="s">
        <v>55</v>
      </c>
      <c r="B36" s="204" t="s">
        <v>92</v>
      </c>
      <c r="C36" s="204" t="s">
        <v>12</v>
      </c>
      <c r="D36" s="204"/>
      <c r="E36" s="205" t="s">
        <v>451</v>
      </c>
      <c r="F36" s="177" t="s">
        <v>442</v>
      </c>
      <c r="G36" s="182">
        <v>844</v>
      </c>
      <c r="H36" s="187" t="s">
        <v>9</v>
      </c>
      <c r="I36" s="187" t="s">
        <v>11</v>
      </c>
      <c r="J36" s="186"/>
      <c r="K36" s="186">
        <v>240</v>
      </c>
      <c r="L36" s="183">
        <v>0</v>
      </c>
      <c r="M36" s="183">
        <v>0</v>
      </c>
      <c r="N36" s="183">
        <v>0</v>
      </c>
      <c r="O36" s="206"/>
      <c r="P36" s="206"/>
    </row>
    <row r="37" spans="1:19" ht="34.5" customHeight="1" x14ac:dyDescent="0.25">
      <c r="A37" s="207">
        <v>16</v>
      </c>
      <c r="B37" s="207" t="s">
        <v>92</v>
      </c>
      <c r="C37" s="207" t="s">
        <v>13</v>
      </c>
      <c r="D37" s="207"/>
      <c r="E37" s="208" t="s">
        <v>74</v>
      </c>
      <c r="F37" s="177" t="s">
        <v>442</v>
      </c>
      <c r="G37" s="186">
        <v>844</v>
      </c>
      <c r="H37" s="72" t="s">
        <v>9</v>
      </c>
      <c r="I37" s="72" t="s">
        <v>11</v>
      </c>
      <c r="J37" s="186">
        <v>1620200000</v>
      </c>
      <c r="K37" s="186"/>
      <c r="L37" s="188">
        <f>L41+L38+L44+L45</f>
        <v>31001.7</v>
      </c>
      <c r="M37" s="188">
        <f>M41+M38+M44+M45</f>
        <v>28503</v>
      </c>
      <c r="N37" s="188">
        <f>N41+N38+N44+N45</f>
        <v>20582.400000000001</v>
      </c>
      <c r="O37" s="186">
        <f t="shared" ref="O37:O42" si="11">ROUND(N37/L37*100,1)</f>
        <v>66.400000000000006</v>
      </c>
      <c r="P37" s="186">
        <f t="shared" ref="P37:P42" si="12">ROUND(N37/M37*100,1)</f>
        <v>72.2</v>
      </c>
    </row>
    <row r="38" spans="1:19" ht="21" customHeight="1" x14ac:dyDescent="0.25">
      <c r="A38" s="296">
        <v>16</v>
      </c>
      <c r="B38" s="296" t="s">
        <v>92</v>
      </c>
      <c r="C38" s="296" t="s">
        <v>13</v>
      </c>
      <c r="D38" s="296" t="s">
        <v>12</v>
      </c>
      <c r="E38" s="298" t="s">
        <v>1</v>
      </c>
      <c r="F38" s="298" t="s">
        <v>442</v>
      </c>
      <c r="G38" s="186">
        <v>844</v>
      </c>
      <c r="H38" s="72" t="s">
        <v>9</v>
      </c>
      <c r="I38" s="72" t="s">
        <v>11</v>
      </c>
      <c r="J38" s="186">
        <v>1620200000</v>
      </c>
      <c r="K38" s="186"/>
      <c r="L38" s="192">
        <f>L39+L40</f>
        <v>29148.400000000001</v>
      </c>
      <c r="M38" s="192">
        <f>M39+M40</f>
        <v>28309.5</v>
      </c>
      <c r="N38" s="192">
        <f t="shared" ref="N38" si="13">N39+N40</f>
        <v>20388.900000000001</v>
      </c>
      <c r="O38" s="193">
        <f t="shared" si="11"/>
        <v>69.900000000000006</v>
      </c>
      <c r="P38" s="193">
        <f t="shared" si="12"/>
        <v>72</v>
      </c>
    </row>
    <row r="39" spans="1:19" ht="21" customHeight="1" x14ac:dyDescent="0.25">
      <c r="A39" s="300"/>
      <c r="B39" s="300"/>
      <c r="C39" s="300"/>
      <c r="D39" s="300"/>
      <c r="E39" s="301"/>
      <c r="F39" s="301"/>
      <c r="G39" s="186">
        <v>844</v>
      </c>
      <c r="H39" s="72" t="s">
        <v>9</v>
      </c>
      <c r="I39" s="72" t="s">
        <v>11</v>
      </c>
      <c r="J39" s="186">
        <v>1620204750</v>
      </c>
      <c r="K39" s="186">
        <v>240</v>
      </c>
      <c r="L39" s="192">
        <v>0</v>
      </c>
      <c r="M39" s="192">
        <v>0</v>
      </c>
      <c r="N39" s="192">
        <v>0</v>
      </c>
      <c r="O39" s="193"/>
      <c r="P39" s="193"/>
    </row>
    <row r="40" spans="1:19" ht="21" customHeight="1" x14ac:dyDescent="0.25">
      <c r="A40" s="300"/>
      <c r="B40" s="300"/>
      <c r="C40" s="300"/>
      <c r="D40" s="300"/>
      <c r="E40" s="301"/>
      <c r="F40" s="301"/>
      <c r="G40" s="186">
        <v>844</v>
      </c>
      <c r="H40" s="72" t="s">
        <v>9</v>
      </c>
      <c r="I40" s="72" t="s">
        <v>11</v>
      </c>
      <c r="J40" s="186">
        <v>1620251290</v>
      </c>
      <c r="K40" s="193">
        <v>240</v>
      </c>
      <c r="L40" s="192">
        <v>29148.400000000001</v>
      </c>
      <c r="M40" s="192">
        <v>28309.5</v>
      </c>
      <c r="N40" s="192">
        <v>20388.900000000001</v>
      </c>
      <c r="O40" s="193">
        <f t="shared" si="11"/>
        <v>69.900000000000006</v>
      </c>
      <c r="P40" s="193">
        <f t="shared" si="12"/>
        <v>72</v>
      </c>
    </row>
    <row r="41" spans="1:19" ht="20.25" customHeight="1" x14ac:dyDescent="0.25">
      <c r="A41" s="296" t="s">
        <v>55</v>
      </c>
      <c r="B41" s="296" t="s">
        <v>92</v>
      </c>
      <c r="C41" s="296" t="s">
        <v>13</v>
      </c>
      <c r="D41" s="296" t="s">
        <v>13</v>
      </c>
      <c r="E41" s="322" t="s">
        <v>81</v>
      </c>
      <c r="F41" s="298" t="s">
        <v>442</v>
      </c>
      <c r="G41" s="186">
        <v>844</v>
      </c>
      <c r="H41" s="72" t="s">
        <v>9</v>
      </c>
      <c r="I41" s="72" t="s">
        <v>11</v>
      </c>
      <c r="J41" s="186">
        <v>1620200000</v>
      </c>
      <c r="K41" s="186"/>
      <c r="L41" s="188">
        <f>L42+L43</f>
        <v>0</v>
      </c>
      <c r="M41" s="188">
        <f t="shared" ref="M41:N41" si="14">M42+M43</f>
        <v>0</v>
      </c>
      <c r="N41" s="188">
        <f t="shared" si="14"/>
        <v>0</v>
      </c>
      <c r="O41" s="190" t="e">
        <f t="shared" si="11"/>
        <v>#DIV/0!</v>
      </c>
      <c r="P41" s="190" t="e">
        <f t="shared" si="12"/>
        <v>#DIV/0!</v>
      </c>
    </row>
    <row r="42" spans="1:19" ht="18.75" customHeight="1" x14ac:dyDescent="0.25">
      <c r="A42" s="300"/>
      <c r="B42" s="300"/>
      <c r="C42" s="300"/>
      <c r="D42" s="300"/>
      <c r="E42" s="323"/>
      <c r="F42" s="301"/>
      <c r="G42" s="186">
        <v>844</v>
      </c>
      <c r="H42" s="72" t="s">
        <v>9</v>
      </c>
      <c r="I42" s="72" t="s">
        <v>11</v>
      </c>
      <c r="J42" s="186">
        <v>1620201290</v>
      </c>
      <c r="K42" s="186"/>
      <c r="L42" s="188">
        <v>0</v>
      </c>
      <c r="M42" s="191">
        <v>0</v>
      </c>
      <c r="N42" s="192">
        <v>0</v>
      </c>
      <c r="O42" s="190" t="e">
        <f t="shared" si="11"/>
        <v>#DIV/0!</v>
      </c>
      <c r="P42" s="190" t="e">
        <f t="shared" si="12"/>
        <v>#DIV/0!</v>
      </c>
    </row>
    <row r="43" spans="1:19" ht="18.75" customHeight="1" x14ac:dyDescent="0.25">
      <c r="A43" s="297"/>
      <c r="B43" s="297"/>
      <c r="C43" s="297"/>
      <c r="D43" s="297"/>
      <c r="E43" s="324"/>
      <c r="F43" s="299"/>
      <c r="G43" s="186">
        <v>844</v>
      </c>
      <c r="H43" s="72" t="s">
        <v>9</v>
      </c>
      <c r="I43" s="72" t="s">
        <v>11</v>
      </c>
      <c r="J43" s="186">
        <v>1620206770</v>
      </c>
      <c r="K43" s="186">
        <v>621</v>
      </c>
      <c r="L43" s="188">
        <v>0</v>
      </c>
      <c r="M43" s="192">
        <v>0</v>
      </c>
      <c r="N43" s="192">
        <v>0</v>
      </c>
      <c r="O43" s="190" t="e">
        <f>ROUND(N43/L43*100,1)</f>
        <v>#DIV/0!</v>
      </c>
      <c r="P43" s="190" t="e">
        <f>ROUND(N43/M43*100,1)</f>
        <v>#DIV/0!</v>
      </c>
    </row>
    <row r="44" spans="1:19" ht="36.75" customHeight="1" x14ac:dyDescent="0.25">
      <c r="A44" s="194" t="s">
        <v>55</v>
      </c>
      <c r="B44" s="194" t="s">
        <v>92</v>
      </c>
      <c r="C44" s="194" t="s">
        <v>13</v>
      </c>
      <c r="D44" s="194" t="s">
        <v>14</v>
      </c>
      <c r="E44" s="208" t="s">
        <v>75</v>
      </c>
      <c r="F44" s="195" t="s">
        <v>442</v>
      </c>
      <c r="G44" s="186">
        <v>844</v>
      </c>
      <c r="H44" s="72" t="s">
        <v>9</v>
      </c>
      <c r="I44" s="72" t="s">
        <v>11</v>
      </c>
      <c r="J44" s="186">
        <v>1620201300</v>
      </c>
      <c r="K44" s="186">
        <v>240</v>
      </c>
      <c r="L44" s="188">
        <v>0</v>
      </c>
      <c r="M44" s="191">
        <v>0</v>
      </c>
      <c r="N44" s="192">
        <v>0</v>
      </c>
      <c r="O44" s="190" t="e">
        <f t="shared" ref="O44:O72" si="15">ROUND(N44/L44*100,1)</f>
        <v>#DIV/0!</v>
      </c>
      <c r="P44" s="190" t="e">
        <f t="shared" ref="P44:P47" si="16">ROUND(N44/M44*100,1)</f>
        <v>#DIV/0!</v>
      </c>
    </row>
    <row r="45" spans="1:19" ht="21.75" customHeight="1" x14ac:dyDescent="0.25">
      <c r="A45" s="296" t="s">
        <v>55</v>
      </c>
      <c r="B45" s="296" t="s">
        <v>92</v>
      </c>
      <c r="C45" s="296" t="s">
        <v>13</v>
      </c>
      <c r="D45" s="296" t="s">
        <v>9</v>
      </c>
      <c r="E45" s="327" t="s">
        <v>452</v>
      </c>
      <c r="F45" s="195" t="s">
        <v>442</v>
      </c>
      <c r="G45" s="186">
        <v>844</v>
      </c>
      <c r="H45" s="72" t="s">
        <v>9</v>
      </c>
      <c r="I45" s="72" t="s">
        <v>11</v>
      </c>
      <c r="J45" s="186">
        <v>1620200000</v>
      </c>
      <c r="K45" s="186"/>
      <c r="L45" s="188">
        <f>L46+L47</f>
        <v>1853.3</v>
      </c>
      <c r="M45" s="188">
        <f t="shared" ref="M45:N45" si="17">M46+M47</f>
        <v>193.5</v>
      </c>
      <c r="N45" s="188">
        <f t="shared" si="17"/>
        <v>193.5</v>
      </c>
      <c r="O45" s="209">
        <f t="shared" si="15"/>
        <v>10.4</v>
      </c>
      <c r="P45" s="209">
        <f t="shared" si="16"/>
        <v>100</v>
      </c>
    </row>
    <row r="46" spans="1:19" ht="19.5" customHeight="1" x14ac:dyDescent="0.25">
      <c r="A46" s="300"/>
      <c r="B46" s="300"/>
      <c r="C46" s="300"/>
      <c r="D46" s="300"/>
      <c r="E46" s="328"/>
      <c r="F46" s="195" t="s">
        <v>442</v>
      </c>
      <c r="G46" s="186">
        <v>844</v>
      </c>
      <c r="H46" s="72" t="s">
        <v>9</v>
      </c>
      <c r="I46" s="72" t="s">
        <v>11</v>
      </c>
      <c r="J46" s="186">
        <v>1620251290</v>
      </c>
      <c r="K46" s="186">
        <v>244</v>
      </c>
      <c r="L46" s="188">
        <v>0</v>
      </c>
      <c r="M46" s="191">
        <v>0</v>
      </c>
      <c r="N46" s="192">
        <v>0</v>
      </c>
      <c r="O46" s="209"/>
      <c r="P46" s="209"/>
    </row>
    <row r="47" spans="1:19" ht="18.75" customHeight="1" x14ac:dyDescent="0.25">
      <c r="A47" s="297"/>
      <c r="B47" s="297"/>
      <c r="C47" s="297"/>
      <c r="D47" s="297"/>
      <c r="E47" s="329"/>
      <c r="F47" s="195" t="s">
        <v>442</v>
      </c>
      <c r="G47" s="186">
        <v>844</v>
      </c>
      <c r="H47" s="72" t="s">
        <v>9</v>
      </c>
      <c r="I47" s="72" t="s">
        <v>11</v>
      </c>
      <c r="J47" s="117">
        <v>1620209140</v>
      </c>
      <c r="K47" s="186">
        <v>621</v>
      </c>
      <c r="L47" s="188">
        <v>1853.3</v>
      </c>
      <c r="M47" s="191">
        <v>193.5</v>
      </c>
      <c r="N47" s="192">
        <v>193.5</v>
      </c>
      <c r="O47" s="209">
        <f t="shared" si="15"/>
        <v>10.4</v>
      </c>
      <c r="P47" s="209">
        <f t="shared" si="16"/>
        <v>100</v>
      </c>
    </row>
    <row r="48" spans="1:19" ht="36.75" customHeight="1" x14ac:dyDescent="0.25">
      <c r="A48" s="194" t="s">
        <v>55</v>
      </c>
      <c r="B48" s="194" t="s">
        <v>92</v>
      </c>
      <c r="C48" s="194" t="s">
        <v>9</v>
      </c>
      <c r="D48" s="194"/>
      <c r="E48" s="208" t="s">
        <v>89</v>
      </c>
      <c r="F48" s="195" t="s">
        <v>442</v>
      </c>
      <c r="G48" s="186">
        <v>844</v>
      </c>
      <c r="H48" s="72" t="s">
        <v>9</v>
      </c>
      <c r="I48" s="72" t="s">
        <v>11</v>
      </c>
      <c r="J48" s="186">
        <v>1620400000</v>
      </c>
      <c r="K48" s="186">
        <v>240</v>
      </c>
      <c r="L48" s="188">
        <f>L49</f>
        <v>0</v>
      </c>
      <c r="M48" s="188">
        <f>M49+M52</f>
        <v>1366</v>
      </c>
      <c r="N48" s="188">
        <f>N49+N52</f>
        <v>757</v>
      </c>
      <c r="O48" s="209"/>
      <c r="P48" s="186"/>
    </row>
    <row r="49" spans="1:19" ht="25.5" customHeight="1" x14ac:dyDescent="0.25">
      <c r="A49" s="296" t="s">
        <v>55</v>
      </c>
      <c r="B49" s="296" t="s">
        <v>92</v>
      </c>
      <c r="C49" s="296" t="s">
        <v>9</v>
      </c>
      <c r="D49" s="296" t="s">
        <v>12</v>
      </c>
      <c r="E49" s="298" t="s">
        <v>453</v>
      </c>
      <c r="F49" s="195" t="s">
        <v>442</v>
      </c>
      <c r="G49" s="186">
        <v>844</v>
      </c>
      <c r="H49" s="72" t="s">
        <v>9</v>
      </c>
      <c r="I49" s="72" t="s">
        <v>11</v>
      </c>
      <c r="J49" s="186">
        <v>1620400000</v>
      </c>
      <c r="K49" s="186">
        <v>240</v>
      </c>
      <c r="L49" s="188">
        <f>L50+L4</f>
        <v>0</v>
      </c>
      <c r="M49" s="188">
        <f t="shared" ref="M49:N49" si="18">M50+M51</f>
        <v>0</v>
      </c>
      <c r="N49" s="188">
        <f t="shared" si="18"/>
        <v>0</v>
      </c>
      <c r="O49" s="209"/>
      <c r="P49" s="186"/>
    </row>
    <row r="50" spans="1:19" ht="27" customHeight="1" x14ac:dyDescent="0.25">
      <c r="A50" s="300"/>
      <c r="B50" s="300"/>
      <c r="C50" s="300"/>
      <c r="D50" s="300"/>
      <c r="E50" s="301"/>
      <c r="F50" s="195" t="s">
        <v>442</v>
      </c>
      <c r="G50" s="186">
        <v>844</v>
      </c>
      <c r="H50" s="72" t="s">
        <v>9</v>
      </c>
      <c r="I50" s="72" t="s">
        <v>11</v>
      </c>
      <c r="J50" s="186">
        <v>1620451290</v>
      </c>
      <c r="K50" s="186">
        <v>621</v>
      </c>
      <c r="L50" s="188">
        <v>0</v>
      </c>
      <c r="M50" s="188">
        <v>0</v>
      </c>
      <c r="N50" s="188">
        <v>0</v>
      </c>
      <c r="O50" s="209"/>
      <c r="P50" s="186"/>
    </row>
    <row r="51" spans="1:19" ht="27" customHeight="1" x14ac:dyDescent="0.25">
      <c r="A51" s="297"/>
      <c r="B51" s="297"/>
      <c r="C51" s="297"/>
      <c r="D51" s="297"/>
      <c r="E51" s="299"/>
      <c r="F51" s="195" t="s">
        <v>442</v>
      </c>
      <c r="G51" s="186">
        <v>844</v>
      </c>
      <c r="H51" s="72" t="s">
        <v>9</v>
      </c>
      <c r="I51" s="72" t="s">
        <v>11</v>
      </c>
      <c r="J51" s="186">
        <v>1620407710</v>
      </c>
      <c r="K51" s="186">
        <v>244</v>
      </c>
      <c r="L51" s="188">
        <v>0</v>
      </c>
      <c r="M51" s="191">
        <v>0</v>
      </c>
      <c r="N51" s="192">
        <v>0</v>
      </c>
      <c r="O51" s="209"/>
      <c r="P51" s="186"/>
    </row>
    <row r="52" spans="1:19" ht="25.5" customHeight="1" x14ac:dyDescent="0.25">
      <c r="A52" s="210" t="s">
        <v>55</v>
      </c>
      <c r="B52" s="210" t="s">
        <v>92</v>
      </c>
      <c r="C52" s="210" t="s">
        <v>9</v>
      </c>
      <c r="D52" s="210" t="s">
        <v>12</v>
      </c>
      <c r="E52" s="298" t="s">
        <v>454</v>
      </c>
      <c r="F52" s="195" t="s">
        <v>442</v>
      </c>
      <c r="G52" s="186">
        <v>844</v>
      </c>
      <c r="H52" s="72" t="s">
        <v>9</v>
      </c>
      <c r="I52" s="72" t="s">
        <v>11</v>
      </c>
      <c r="J52" s="186">
        <v>1620400000</v>
      </c>
      <c r="K52" s="186">
        <v>240</v>
      </c>
      <c r="L52" s="188">
        <f>L53+L7</f>
        <v>0</v>
      </c>
      <c r="M52" s="188">
        <f t="shared" ref="M52:N52" si="19">M53+M54</f>
        <v>1366</v>
      </c>
      <c r="N52" s="188">
        <f t="shared" si="19"/>
        <v>757</v>
      </c>
      <c r="O52" s="209"/>
      <c r="P52" s="186"/>
    </row>
    <row r="53" spans="1:19" ht="27" customHeight="1" x14ac:dyDescent="0.25">
      <c r="A53" s="211"/>
      <c r="B53" s="211"/>
      <c r="C53" s="211"/>
      <c r="D53" s="211"/>
      <c r="E53" s="301"/>
      <c r="F53" s="195" t="s">
        <v>442</v>
      </c>
      <c r="G53" s="186">
        <v>844</v>
      </c>
      <c r="H53" s="72" t="s">
        <v>9</v>
      </c>
      <c r="I53" s="72" t="s">
        <v>11</v>
      </c>
      <c r="J53" s="186">
        <v>1620451290</v>
      </c>
      <c r="K53" s="186">
        <v>244</v>
      </c>
      <c r="L53" s="188">
        <v>0</v>
      </c>
      <c r="M53" s="188">
        <v>0</v>
      </c>
      <c r="N53" s="188">
        <v>0</v>
      </c>
      <c r="O53" s="209"/>
      <c r="P53" s="186"/>
    </row>
    <row r="54" spans="1:19" ht="27" customHeight="1" x14ac:dyDescent="0.25">
      <c r="A54" s="212"/>
      <c r="B54" s="212"/>
      <c r="C54" s="212"/>
      <c r="D54" s="212"/>
      <c r="E54" s="299"/>
      <c r="F54" s="195" t="s">
        <v>442</v>
      </c>
      <c r="G54" s="186">
        <v>844</v>
      </c>
      <c r="H54" s="72" t="s">
        <v>9</v>
      </c>
      <c r="I54" s="72" t="s">
        <v>11</v>
      </c>
      <c r="J54" s="186">
        <v>1620407710</v>
      </c>
      <c r="K54" s="186">
        <v>244</v>
      </c>
      <c r="L54" s="188">
        <v>0</v>
      </c>
      <c r="M54" s="191">
        <v>1366</v>
      </c>
      <c r="N54" s="192">
        <v>757</v>
      </c>
      <c r="O54" s="209"/>
      <c r="P54" s="186"/>
    </row>
    <row r="55" spans="1:19" ht="24" customHeight="1" x14ac:dyDescent="0.25">
      <c r="A55" s="325">
        <v>16</v>
      </c>
      <c r="B55" s="325" t="s">
        <v>93</v>
      </c>
      <c r="C55" s="325"/>
      <c r="D55" s="325"/>
      <c r="E55" s="326" t="s">
        <v>2</v>
      </c>
      <c r="F55" s="202" t="s">
        <v>444</v>
      </c>
      <c r="G55" s="182"/>
      <c r="H55" s="182"/>
      <c r="I55" s="182"/>
      <c r="J55" s="182"/>
      <c r="K55" s="182"/>
      <c r="L55" s="183">
        <f>L56</f>
        <v>62088.399999999994</v>
      </c>
      <c r="M55" s="183">
        <f t="shared" ref="M55:N55" si="20">M56</f>
        <v>62088.399999999994</v>
      </c>
      <c r="N55" s="183">
        <f t="shared" si="20"/>
        <v>62088.399999999994</v>
      </c>
      <c r="O55" s="182">
        <f t="shared" si="15"/>
        <v>100</v>
      </c>
      <c r="P55" s="182">
        <f t="shared" ref="P55:P77" si="21">ROUND(N55/M55*100,1)</f>
        <v>100</v>
      </c>
      <c r="Q55" s="5"/>
    </row>
    <row r="56" spans="1:19" ht="28.5" customHeight="1" x14ac:dyDescent="0.25">
      <c r="A56" s="325"/>
      <c r="B56" s="325"/>
      <c r="C56" s="325"/>
      <c r="D56" s="325"/>
      <c r="E56" s="326"/>
      <c r="F56" s="202" t="s">
        <v>442</v>
      </c>
      <c r="G56" s="182">
        <v>844</v>
      </c>
      <c r="H56" s="187" t="s">
        <v>9</v>
      </c>
      <c r="I56" s="187" t="s">
        <v>11</v>
      </c>
      <c r="J56" s="182"/>
      <c r="K56" s="182"/>
      <c r="L56" s="183">
        <f>L57+L65</f>
        <v>62088.399999999994</v>
      </c>
      <c r="M56" s="183">
        <f t="shared" ref="M56:N56" si="22">M57+M65</f>
        <v>62088.399999999994</v>
      </c>
      <c r="N56" s="183">
        <f t="shared" si="22"/>
        <v>62088.399999999994</v>
      </c>
      <c r="O56" s="182">
        <f t="shared" si="15"/>
        <v>100</v>
      </c>
      <c r="P56" s="182">
        <f t="shared" si="21"/>
        <v>100</v>
      </c>
      <c r="Q56" s="37">
        <f>L67+L68</f>
        <v>59521.399999999994</v>
      </c>
      <c r="R56" s="37">
        <f t="shared" ref="R56:S56" si="23">M67+M68</f>
        <v>59521.399999999994</v>
      </c>
      <c r="S56" s="37">
        <f t="shared" si="23"/>
        <v>59521.399999999994</v>
      </c>
    </row>
    <row r="57" spans="1:19" s="215" customFormat="1" ht="28.5" customHeight="1" x14ac:dyDescent="0.25">
      <c r="A57" s="213" t="s">
        <v>55</v>
      </c>
      <c r="B57" s="213" t="s">
        <v>93</v>
      </c>
      <c r="C57" s="213" t="s">
        <v>12</v>
      </c>
      <c r="D57" s="213"/>
      <c r="E57" s="177" t="s">
        <v>76</v>
      </c>
      <c r="F57" s="177" t="s">
        <v>442</v>
      </c>
      <c r="G57" s="186">
        <v>844</v>
      </c>
      <c r="H57" s="72" t="s">
        <v>9</v>
      </c>
      <c r="I57" s="72" t="s">
        <v>11</v>
      </c>
      <c r="J57" s="186">
        <v>1630100000</v>
      </c>
      <c r="K57" s="186"/>
      <c r="L57" s="188">
        <f>L58+L61</f>
        <v>2567</v>
      </c>
      <c r="M57" s="188">
        <f>M58+M61</f>
        <v>2567</v>
      </c>
      <c r="N57" s="189">
        <f>N58+N61</f>
        <v>2567</v>
      </c>
      <c r="O57" s="229">
        <f t="shared" si="15"/>
        <v>100</v>
      </c>
      <c r="P57" s="229">
        <f t="shared" si="21"/>
        <v>100</v>
      </c>
      <c r="Q57" s="214"/>
    </row>
    <row r="58" spans="1:19" ht="28.5" hidden="1" customHeight="1" x14ac:dyDescent="0.25">
      <c r="A58" s="296" t="s">
        <v>55</v>
      </c>
      <c r="B58" s="296" t="s">
        <v>93</v>
      </c>
      <c r="C58" s="296" t="s">
        <v>12</v>
      </c>
      <c r="D58" s="296" t="s">
        <v>12</v>
      </c>
      <c r="E58" s="322" t="s">
        <v>77</v>
      </c>
      <c r="F58" s="298" t="s">
        <v>442</v>
      </c>
      <c r="G58" s="186">
        <v>844</v>
      </c>
      <c r="H58" s="72" t="s">
        <v>9</v>
      </c>
      <c r="I58" s="72" t="s">
        <v>11</v>
      </c>
      <c r="J58" s="186">
        <v>1630100000</v>
      </c>
      <c r="K58" s="186"/>
      <c r="L58" s="188">
        <f>L59+L60</f>
        <v>0</v>
      </c>
      <c r="M58" s="188">
        <f>M59+M60</f>
        <v>0</v>
      </c>
      <c r="N58" s="188">
        <f>N59+N60</f>
        <v>0</v>
      </c>
      <c r="O58" s="229" t="e">
        <f t="shared" si="15"/>
        <v>#DIV/0!</v>
      </c>
      <c r="P58" s="229" t="e">
        <f t="shared" si="21"/>
        <v>#DIV/0!</v>
      </c>
      <c r="Q58" s="5"/>
    </row>
    <row r="59" spans="1:19" ht="28.5" hidden="1" customHeight="1" x14ac:dyDescent="0.25">
      <c r="A59" s="300"/>
      <c r="B59" s="300"/>
      <c r="C59" s="300"/>
      <c r="D59" s="300"/>
      <c r="E59" s="323"/>
      <c r="F59" s="301"/>
      <c r="G59" s="186">
        <v>844</v>
      </c>
      <c r="H59" s="72" t="s">
        <v>9</v>
      </c>
      <c r="I59" s="72" t="s">
        <v>11</v>
      </c>
      <c r="J59" s="186">
        <v>1630151290</v>
      </c>
      <c r="K59" s="186">
        <v>621</v>
      </c>
      <c r="L59" s="188">
        <v>0</v>
      </c>
      <c r="M59" s="191">
        <v>0</v>
      </c>
      <c r="N59" s="192">
        <v>0</v>
      </c>
      <c r="O59" s="229" t="e">
        <f t="shared" si="15"/>
        <v>#DIV/0!</v>
      </c>
      <c r="P59" s="229" t="e">
        <f t="shared" si="21"/>
        <v>#DIV/0!</v>
      </c>
      <c r="Q59" s="5"/>
    </row>
    <row r="60" spans="1:19" ht="28.5" hidden="1" customHeight="1" x14ac:dyDescent="0.25">
      <c r="A60" s="297"/>
      <c r="B60" s="297"/>
      <c r="C60" s="297"/>
      <c r="D60" s="297"/>
      <c r="E60" s="324"/>
      <c r="F60" s="299"/>
      <c r="G60" s="186">
        <v>844</v>
      </c>
      <c r="H60" s="72" t="s">
        <v>9</v>
      </c>
      <c r="I60" s="72" t="s">
        <v>11</v>
      </c>
      <c r="J60" s="186">
        <v>1630106140</v>
      </c>
      <c r="K60" s="186">
        <v>621</v>
      </c>
      <c r="L60" s="188">
        <v>0</v>
      </c>
      <c r="M60" s="191">
        <v>0</v>
      </c>
      <c r="N60" s="192">
        <v>0</v>
      </c>
      <c r="O60" s="229" t="e">
        <f t="shared" si="15"/>
        <v>#DIV/0!</v>
      </c>
      <c r="P60" s="229" t="e">
        <f t="shared" si="21"/>
        <v>#DIV/0!</v>
      </c>
      <c r="Q60" s="5"/>
    </row>
    <row r="61" spans="1:19" ht="28.5" customHeight="1" x14ac:dyDescent="0.25">
      <c r="A61" s="320">
        <v>16</v>
      </c>
      <c r="B61" s="320" t="s">
        <v>93</v>
      </c>
      <c r="C61" s="320" t="s">
        <v>12</v>
      </c>
      <c r="D61" s="320" t="s">
        <v>13</v>
      </c>
      <c r="E61" s="321" t="s">
        <v>78</v>
      </c>
      <c r="F61" s="298" t="s">
        <v>442</v>
      </c>
      <c r="G61" s="186">
        <v>844</v>
      </c>
      <c r="H61" s="72" t="s">
        <v>9</v>
      </c>
      <c r="I61" s="72" t="s">
        <v>11</v>
      </c>
      <c r="J61" s="186">
        <v>1630100000</v>
      </c>
      <c r="K61" s="186"/>
      <c r="L61" s="188">
        <f>L62+L63+L64</f>
        <v>2567</v>
      </c>
      <c r="M61" s="188">
        <f>M62+M63+M64</f>
        <v>2567</v>
      </c>
      <c r="N61" s="188">
        <f>N62+N63+N64</f>
        <v>2567</v>
      </c>
      <c r="O61" s="229">
        <f t="shared" si="15"/>
        <v>100</v>
      </c>
      <c r="P61" s="229">
        <f t="shared" si="21"/>
        <v>100</v>
      </c>
      <c r="Q61" s="5"/>
    </row>
    <row r="62" spans="1:19" ht="32.25" customHeight="1" x14ac:dyDescent="0.25">
      <c r="A62" s="320"/>
      <c r="B62" s="320"/>
      <c r="C62" s="320"/>
      <c r="D62" s="320"/>
      <c r="E62" s="321"/>
      <c r="F62" s="301"/>
      <c r="G62" s="186">
        <v>844</v>
      </c>
      <c r="H62" s="72" t="s">
        <v>9</v>
      </c>
      <c r="I62" s="72" t="s">
        <v>11</v>
      </c>
      <c r="J62" s="186">
        <v>1630101290</v>
      </c>
      <c r="K62" s="186">
        <v>240</v>
      </c>
      <c r="L62" s="188">
        <v>0</v>
      </c>
      <c r="M62" s="188">
        <v>0</v>
      </c>
      <c r="N62" s="189">
        <v>0</v>
      </c>
      <c r="O62" s="229"/>
      <c r="P62" s="229"/>
      <c r="Q62" s="5"/>
    </row>
    <row r="63" spans="1:19" ht="32.25" customHeight="1" x14ac:dyDescent="0.25">
      <c r="A63" s="320"/>
      <c r="B63" s="320"/>
      <c r="C63" s="320"/>
      <c r="D63" s="320"/>
      <c r="E63" s="321"/>
      <c r="F63" s="301"/>
      <c r="G63" s="186">
        <v>844</v>
      </c>
      <c r="H63" s="72" t="s">
        <v>9</v>
      </c>
      <c r="I63" s="72" t="s">
        <v>11</v>
      </c>
      <c r="J63" s="186">
        <v>1630151290</v>
      </c>
      <c r="K63" s="186">
        <v>621</v>
      </c>
      <c r="L63" s="188">
        <v>2567</v>
      </c>
      <c r="M63" s="188">
        <v>2567</v>
      </c>
      <c r="N63" s="189">
        <v>2567</v>
      </c>
      <c r="O63" s="229">
        <f t="shared" si="15"/>
        <v>100</v>
      </c>
      <c r="P63" s="229">
        <f t="shared" si="21"/>
        <v>100</v>
      </c>
      <c r="Q63" s="5"/>
    </row>
    <row r="64" spans="1:19" ht="32.25" customHeight="1" thickBot="1" x14ac:dyDescent="0.3">
      <c r="A64" s="320"/>
      <c r="B64" s="320"/>
      <c r="C64" s="320"/>
      <c r="D64" s="320"/>
      <c r="E64" s="321"/>
      <c r="F64" s="301"/>
      <c r="G64" s="186">
        <v>844</v>
      </c>
      <c r="H64" s="72" t="s">
        <v>9</v>
      </c>
      <c r="I64" s="72" t="s">
        <v>11</v>
      </c>
      <c r="J64" s="186">
        <v>1630106770</v>
      </c>
      <c r="K64" s="186">
        <v>621</v>
      </c>
      <c r="L64" s="188">
        <v>0</v>
      </c>
      <c r="M64" s="192">
        <v>0</v>
      </c>
      <c r="N64" s="192">
        <v>0</v>
      </c>
      <c r="O64" s="229"/>
      <c r="P64" s="229"/>
      <c r="Q64" s="5"/>
    </row>
    <row r="65" spans="1:21" s="215" customFormat="1" ht="28.5" customHeight="1" thickBot="1" x14ac:dyDescent="0.3">
      <c r="A65" s="213" t="s">
        <v>55</v>
      </c>
      <c r="B65" s="213" t="s">
        <v>93</v>
      </c>
      <c r="C65" s="198" t="s">
        <v>115</v>
      </c>
      <c r="D65" s="213"/>
      <c r="E65" s="216" t="s">
        <v>116</v>
      </c>
      <c r="F65" s="177" t="s">
        <v>442</v>
      </c>
      <c r="G65" s="186">
        <v>844</v>
      </c>
      <c r="H65" s="72" t="s">
        <v>9</v>
      </c>
      <c r="I65" s="72" t="s">
        <v>11</v>
      </c>
      <c r="J65" s="30" t="s">
        <v>455</v>
      </c>
      <c r="K65" s="186"/>
      <c r="L65" s="188">
        <f>L66</f>
        <v>59521.399999999994</v>
      </c>
      <c r="M65" s="188">
        <f t="shared" ref="M65:N65" si="24">M66</f>
        <v>59521.399999999994</v>
      </c>
      <c r="N65" s="188">
        <f t="shared" si="24"/>
        <v>59521.399999999994</v>
      </c>
      <c r="O65" s="186">
        <f t="shared" si="15"/>
        <v>100</v>
      </c>
      <c r="P65" s="186">
        <f t="shared" si="21"/>
        <v>100</v>
      </c>
      <c r="Q65" s="214"/>
    </row>
    <row r="66" spans="1:21" ht="28.5" customHeight="1" x14ac:dyDescent="0.25">
      <c r="A66" s="296" t="s">
        <v>55</v>
      </c>
      <c r="B66" s="296" t="s">
        <v>93</v>
      </c>
      <c r="C66" s="296" t="s">
        <v>115</v>
      </c>
      <c r="D66" s="296" t="s">
        <v>12</v>
      </c>
      <c r="E66" s="298" t="s">
        <v>117</v>
      </c>
      <c r="F66" s="298" t="s">
        <v>442</v>
      </c>
      <c r="G66" s="186">
        <v>844</v>
      </c>
      <c r="H66" s="72" t="s">
        <v>9</v>
      </c>
      <c r="I66" s="72" t="s">
        <v>11</v>
      </c>
      <c r="J66" s="30" t="s">
        <v>455</v>
      </c>
      <c r="K66" s="186"/>
      <c r="L66" s="188">
        <f>L67+L68</f>
        <v>59521.399999999994</v>
      </c>
      <c r="M66" s="188">
        <f t="shared" ref="M66:N66" si="25">M67+M68</f>
        <v>59521.399999999994</v>
      </c>
      <c r="N66" s="188">
        <f t="shared" si="25"/>
        <v>59521.399999999994</v>
      </c>
      <c r="O66" s="186">
        <f t="shared" si="15"/>
        <v>100</v>
      </c>
      <c r="P66" s="186">
        <f t="shared" si="21"/>
        <v>100</v>
      </c>
      <c r="Q66" s="5"/>
    </row>
    <row r="67" spans="1:21" ht="28.5" customHeight="1" x14ac:dyDescent="0.25">
      <c r="A67" s="300"/>
      <c r="B67" s="300"/>
      <c r="C67" s="300"/>
      <c r="D67" s="300"/>
      <c r="E67" s="301"/>
      <c r="F67" s="301"/>
      <c r="G67" s="186">
        <v>844</v>
      </c>
      <c r="H67" s="72" t="s">
        <v>9</v>
      </c>
      <c r="I67" s="72" t="s">
        <v>11</v>
      </c>
      <c r="J67" s="30" t="s">
        <v>456</v>
      </c>
      <c r="K67" s="186">
        <v>621</v>
      </c>
      <c r="L67" s="188">
        <f>L69</f>
        <v>40909.199999999997</v>
      </c>
      <c r="M67" s="188">
        <f t="shared" ref="M67:N67" si="26">M69</f>
        <v>40909.199999999997</v>
      </c>
      <c r="N67" s="188">
        <f t="shared" si="26"/>
        <v>40909.199999999997</v>
      </c>
      <c r="O67" s="186">
        <f t="shared" si="15"/>
        <v>100</v>
      </c>
      <c r="P67" s="186">
        <f t="shared" si="21"/>
        <v>100</v>
      </c>
      <c r="Q67" s="5"/>
    </row>
    <row r="68" spans="1:21" ht="28.5" customHeight="1" x14ac:dyDescent="0.25">
      <c r="A68" s="297"/>
      <c r="B68" s="297"/>
      <c r="C68" s="297"/>
      <c r="D68" s="297"/>
      <c r="E68" s="299"/>
      <c r="F68" s="299"/>
      <c r="G68" s="186">
        <v>844</v>
      </c>
      <c r="H68" s="72" t="s">
        <v>9</v>
      </c>
      <c r="I68" s="72" t="s">
        <v>11</v>
      </c>
      <c r="J68" s="30" t="s">
        <v>457</v>
      </c>
      <c r="K68" s="186">
        <v>622</v>
      </c>
      <c r="L68" s="188">
        <f>L70</f>
        <v>18612.2</v>
      </c>
      <c r="M68" s="188">
        <f>M70</f>
        <v>18612.2</v>
      </c>
      <c r="N68" s="188">
        <f>N70</f>
        <v>18612.2</v>
      </c>
      <c r="O68" s="209">
        <f t="shared" si="15"/>
        <v>100</v>
      </c>
      <c r="P68" s="209">
        <f t="shared" si="21"/>
        <v>100</v>
      </c>
      <c r="Q68" s="5"/>
    </row>
    <row r="69" spans="1:21" ht="28.5" customHeight="1" thickBot="1" x14ac:dyDescent="0.3">
      <c r="A69" s="217"/>
      <c r="B69" s="217"/>
      <c r="C69" s="217"/>
      <c r="D69" s="217"/>
      <c r="E69" s="218" t="s">
        <v>458</v>
      </c>
      <c r="F69" s="219" t="s">
        <v>442</v>
      </c>
      <c r="G69" s="186">
        <v>844</v>
      </c>
      <c r="H69" s="72" t="s">
        <v>9</v>
      </c>
      <c r="I69" s="72" t="s">
        <v>11</v>
      </c>
      <c r="J69" s="30" t="s">
        <v>456</v>
      </c>
      <c r="K69" s="186">
        <v>621</v>
      </c>
      <c r="L69" s="188">
        <v>40909.199999999997</v>
      </c>
      <c r="M69" s="188">
        <v>40909.199999999997</v>
      </c>
      <c r="N69" s="188">
        <v>40909.199999999997</v>
      </c>
      <c r="O69" s="186">
        <f t="shared" si="15"/>
        <v>100</v>
      </c>
      <c r="P69" s="186">
        <f t="shared" si="21"/>
        <v>100</v>
      </c>
      <c r="Q69" s="5"/>
    </row>
    <row r="70" spans="1:21" ht="102.75" customHeight="1" thickBot="1" x14ac:dyDescent="0.3">
      <c r="A70" s="217"/>
      <c r="B70" s="217"/>
      <c r="C70" s="217"/>
      <c r="D70" s="217"/>
      <c r="E70" s="197" t="s">
        <v>459</v>
      </c>
      <c r="F70" s="219" t="s">
        <v>442</v>
      </c>
      <c r="G70" s="186">
        <v>844</v>
      </c>
      <c r="H70" s="72" t="s">
        <v>9</v>
      </c>
      <c r="I70" s="72" t="s">
        <v>11</v>
      </c>
      <c r="J70" s="30" t="s">
        <v>457</v>
      </c>
      <c r="K70" s="186">
        <v>622</v>
      </c>
      <c r="L70" s="188">
        <v>18612.2</v>
      </c>
      <c r="M70" s="188">
        <v>18612.2</v>
      </c>
      <c r="N70" s="189">
        <v>18612.2</v>
      </c>
      <c r="O70" s="209">
        <f t="shared" si="15"/>
        <v>100</v>
      </c>
      <c r="P70" s="209">
        <f t="shared" si="21"/>
        <v>100</v>
      </c>
      <c r="Q70" s="5"/>
    </row>
    <row r="71" spans="1:21" ht="27" customHeight="1" x14ac:dyDescent="0.25">
      <c r="A71" s="317">
        <v>16</v>
      </c>
      <c r="B71" s="317" t="s">
        <v>94</v>
      </c>
      <c r="C71" s="317"/>
      <c r="D71" s="317"/>
      <c r="E71" s="318" t="s">
        <v>460</v>
      </c>
      <c r="F71" s="220" t="s">
        <v>444</v>
      </c>
      <c r="G71" s="186"/>
      <c r="H71" s="72"/>
      <c r="I71" s="221"/>
      <c r="J71" s="222"/>
      <c r="K71" s="222"/>
      <c r="L71" s="183">
        <f>L72</f>
        <v>219626.7</v>
      </c>
      <c r="M71" s="184">
        <f>M72</f>
        <v>242100.6</v>
      </c>
      <c r="N71" s="184">
        <f>N72</f>
        <v>242057.40000000002</v>
      </c>
      <c r="O71" s="182">
        <f t="shared" si="15"/>
        <v>110.2</v>
      </c>
      <c r="P71" s="182">
        <f t="shared" si="21"/>
        <v>100</v>
      </c>
      <c r="Q71" s="223">
        <v>215844.4</v>
      </c>
      <c r="R71" s="223">
        <v>214636.3</v>
      </c>
    </row>
    <row r="72" spans="1:21" x14ac:dyDescent="0.25">
      <c r="A72" s="317"/>
      <c r="B72" s="317"/>
      <c r="C72" s="317"/>
      <c r="D72" s="317"/>
      <c r="E72" s="318"/>
      <c r="F72" s="202" t="s">
        <v>442</v>
      </c>
      <c r="G72" s="182">
        <v>844</v>
      </c>
      <c r="H72" s="187" t="s">
        <v>9</v>
      </c>
      <c r="I72" s="187" t="s">
        <v>11</v>
      </c>
      <c r="J72" s="182"/>
      <c r="K72" s="182"/>
      <c r="L72" s="183">
        <f>L73+L75+L97+L99</f>
        <v>219626.7</v>
      </c>
      <c r="M72" s="184">
        <f>M73+M75+M97</f>
        <v>242100.6</v>
      </c>
      <c r="N72" s="184">
        <f>N73+N75+N97+N96</f>
        <v>242057.40000000002</v>
      </c>
      <c r="O72" s="182">
        <f t="shared" si="15"/>
        <v>110.2</v>
      </c>
      <c r="P72" s="182">
        <f t="shared" si="21"/>
        <v>100</v>
      </c>
      <c r="Q72" s="224">
        <f>L81+L90</f>
        <v>206053.4</v>
      </c>
      <c r="R72" s="224">
        <f t="shared" ref="R72:S72" si="27">M81+M90</f>
        <v>207661.5</v>
      </c>
      <c r="S72" s="224">
        <f t="shared" si="27"/>
        <v>207661.5</v>
      </c>
      <c r="U72" s="29">
        <f>M72-N72</f>
        <v>43.199999999982538</v>
      </c>
    </row>
    <row r="73" spans="1:21" ht="39" customHeight="1" x14ac:dyDescent="0.25">
      <c r="A73" s="199">
        <v>16</v>
      </c>
      <c r="B73" s="199" t="s">
        <v>94</v>
      </c>
      <c r="C73" s="199" t="s">
        <v>13</v>
      </c>
      <c r="D73" s="199"/>
      <c r="E73" s="177" t="s">
        <v>56</v>
      </c>
      <c r="F73" s="177" t="s">
        <v>442</v>
      </c>
      <c r="G73" s="186">
        <v>844</v>
      </c>
      <c r="H73" s="72" t="s">
        <v>9</v>
      </c>
      <c r="I73" s="72" t="s">
        <v>11</v>
      </c>
      <c r="J73" s="186">
        <v>1640200000</v>
      </c>
      <c r="K73" s="186">
        <v>240</v>
      </c>
      <c r="L73" s="188">
        <f>L74</f>
        <v>337.6</v>
      </c>
      <c r="M73" s="188">
        <f>M74</f>
        <v>256.60000000000002</v>
      </c>
      <c r="N73" s="189">
        <f>N74</f>
        <v>256.60000000000002</v>
      </c>
      <c r="O73" s="186">
        <f>ROUND(N73/L73*100,1)</f>
        <v>76</v>
      </c>
      <c r="P73" s="186">
        <f t="shared" si="21"/>
        <v>100</v>
      </c>
      <c r="Q73" s="223"/>
      <c r="R73" s="223"/>
    </row>
    <row r="74" spans="1:21" ht="61.5" customHeight="1" x14ac:dyDescent="0.25">
      <c r="A74" s="199">
        <v>16</v>
      </c>
      <c r="B74" s="199" t="s">
        <v>94</v>
      </c>
      <c r="C74" s="199" t="s">
        <v>13</v>
      </c>
      <c r="D74" s="199" t="s">
        <v>12</v>
      </c>
      <c r="E74" s="177" t="s">
        <v>57</v>
      </c>
      <c r="F74" s="177" t="s">
        <v>442</v>
      </c>
      <c r="G74" s="186">
        <v>844</v>
      </c>
      <c r="H74" s="72" t="s">
        <v>9</v>
      </c>
      <c r="I74" s="72" t="s">
        <v>11</v>
      </c>
      <c r="J74" s="186">
        <v>1640251290</v>
      </c>
      <c r="K74" s="186">
        <v>240</v>
      </c>
      <c r="L74" s="225">
        <v>337.6</v>
      </c>
      <c r="M74" s="189">
        <v>256.60000000000002</v>
      </c>
      <c r="N74" s="192">
        <v>256.60000000000002</v>
      </c>
      <c r="O74" s="186">
        <f>ROUND(N74/L74*100,1)</f>
        <v>76</v>
      </c>
      <c r="P74" s="186">
        <f t="shared" si="21"/>
        <v>100</v>
      </c>
      <c r="Q74" s="223"/>
      <c r="R74" s="223"/>
    </row>
    <row r="75" spans="1:21" ht="37.5" customHeight="1" x14ac:dyDescent="0.25">
      <c r="A75" s="199">
        <v>16</v>
      </c>
      <c r="B75" s="199" t="s">
        <v>94</v>
      </c>
      <c r="C75" s="199" t="s">
        <v>14</v>
      </c>
      <c r="D75" s="199"/>
      <c r="E75" s="177" t="s">
        <v>79</v>
      </c>
      <c r="F75" s="177" t="s">
        <v>442</v>
      </c>
      <c r="G75" s="186">
        <v>844</v>
      </c>
      <c r="H75" s="72" t="s">
        <v>9</v>
      </c>
      <c r="I75" s="72" t="s">
        <v>11</v>
      </c>
      <c r="J75" s="186">
        <v>1640300000</v>
      </c>
      <c r="K75" s="186"/>
      <c r="L75" s="188">
        <f>L76+L83+L96</f>
        <v>217839</v>
      </c>
      <c r="M75" s="189">
        <f>M76+M83+M96</f>
        <v>239498.4</v>
      </c>
      <c r="N75" s="189">
        <f>N76+N83+N92</f>
        <v>239455.2</v>
      </c>
      <c r="O75" s="186">
        <f>ROUND(N75/L75*100,1)</f>
        <v>109.9</v>
      </c>
      <c r="P75" s="186">
        <f t="shared" si="21"/>
        <v>100</v>
      </c>
      <c r="Q75" s="223">
        <f>194618.7+17312.1</f>
        <v>211930.80000000002</v>
      </c>
      <c r="R75" s="223"/>
    </row>
    <row r="76" spans="1:21" ht="51.75" customHeight="1" x14ac:dyDescent="0.25">
      <c r="A76" s="309">
        <v>16</v>
      </c>
      <c r="B76" s="309" t="s">
        <v>94</v>
      </c>
      <c r="C76" s="309" t="s">
        <v>14</v>
      </c>
      <c r="D76" s="309" t="s">
        <v>12</v>
      </c>
      <c r="E76" s="319" t="s">
        <v>461</v>
      </c>
      <c r="F76" s="311" t="s">
        <v>442</v>
      </c>
      <c r="G76" s="226">
        <v>844</v>
      </c>
      <c r="H76" s="227" t="s">
        <v>9</v>
      </c>
      <c r="I76" s="227" t="s">
        <v>11</v>
      </c>
      <c r="J76" s="186">
        <v>1640300000</v>
      </c>
      <c r="K76" s="186"/>
      <c r="L76" s="188">
        <f>L77+L81</f>
        <v>35542.9</v>
      </c>
      <c r="M76" s="189">
        <f>M77+M81</f>
        <v>37070</v>
      </c>
      <c r="N76" s="189">
        <f>N77+N81</f>
        <v>37070</v>
      </c>
      <c r="O76" s="186">
        <f>ROUND(N76/L76*100,1)</f>
        <v>104.3</v>
      </c>
      <c r="P76" s="186">
        <f t="shared" si="21"/>
        <v>100</v>
      </c>
      <c r="Q76" s="29"/>
      <c r="R76" s="29"/>
    </row>
    <row r="77" spans="1:21" x14ac:dyDescent="0.25">
      <c r="A77" s="309"/>
      <c r="B77" s="309"/>
      <c r="C77" s="309"/>
      <c r="D77" s="309"/>
      <c r="E77" s="319"/>
      <c r="F77" s="311"/>
      <c r="G77" s="313">
        <v>844</v>
      </c>
      <c r="H77" s="289" t="s">
        <v>9</v>
      </c>
      <c r="I77" s="289" t="s">
        <v>11</v>
      </c>
      <c r="J77" s="289" t="s">
        <v>462</v>
      </c>
      <c r="K77" s="228">
        <v>120</v>
      </c>
      <c r="L77" s="291">
        <v>0</v>
      </c>
      <c r="M77" s="293">
        <v>0</v>
      </c>
      <c r="N77" s="293">
        <v>0</v>
      </c>
      <c r="O77" s="307" t="e">
        <f>ROUND(N77/L77*100,1)</f>
        <v>#DIV/0!</v>
      </c>
      <c r="P77" s="307" t="e">
        <f t="shared" si="21"/>
        <v>#DIV/0!</v>
      </c>
    </row>
    <row r="78" spans="1:21" x14ac:dyDescent="0.25">
      <c r="A78" s="309"/>
      <c r="B78" s="309"/>
      <c r="C78" s="309"/>
      <c r="D78" s="309"/>
      <c r="E78" s="319"/>
      <c r="F78" s="311"/>
      <c r="G78" s="314"/>
      <c r="H78" s="315"/>
      <c r="I78" s="315"/>
      <c r="J78" s="315"/>
      <c r="K78" s="228">
        <v>240</v>
      </c>
      <c r="L78" s="316"/>
      <c r="M78" s="312"/>
      <c r="N78" s="312"/>
      <c r="O78" s="308"/>
      <c r="P78" s="308"/>
    </row>
    <row r="79" spans="1:21" ht="13.5" customHeight="1" x14ac:dyDescent="0.25">
      <c r="A79" s="309"/>
      <c r="B79" s="309"/>
      <c r="C79" s="309"/>
      <c r="D79" s="309"/>
      <c r="E79" s="319"/>
      <c r="F79" s="311"/>
      <c r="G79" s="314"/>
      <c r="H79" s="315"/>
      <c r="I79" s="315"/>
      <c r="J79" s="315"/>
      <c r="K79" s="228">
        <v>830</v>
      </c>
      <c r="L79" s="316"/>
      <c r="M79" s="312"/>
      <c r="N79" s="312"/>
      <c r="O79" s="308"/>
      <c r="P79" s="308"/>
    </row>
    <row r="80" spans="1:21" x14ac:dyDescent="0.25">
      <c r="A80" s="309"/>
      <c r="B80" s="309"/>
      <c r="C80" s="309"/>
      <c r="D80" s="309"/>
      <c r="E80" s="319"/>
      <c r="F80" s="311"/>
      <c r="G80" s="314"/>
      <c r="H80" s="315"/>
      <c r="I80" s="315"/>
      <c r="J80" s="315"/>
      <c r="K80" s="228">
        <v>850</v>
      </c>
      <c r="L80" s="316"/>
      <c r="M80" s="312"/>
      <c r="N80" s="312"/>
      <c r="O80" s="308"/>
      <c r="P80" s="308"/>
    </row>
    <row r="81" spans="1:20" x14ac:dyDescent="0.25">
      <c r="A81" s="309"/>
      <c r="B81" s="309"/>
      <c r="C81" s="309"/>
      <c r="D81" s="309"/>
      <c r="E81" s="319"/>
      <c r="F81" s="311"/>
      <c r="G81" s="302">
        <v>844</v>
      </c>
      <c r="H81" s="289" t="s">
        <v>9</v>
      </c>
      <c r="I81" s="289" t="s">
        <v>11</v>
      </c>
      <c r="J81" s="287">
        <v>1640351290</v>
      </c>
      <c r="K81" s="230">
        <v>120</v>
      </c>
      <c r="L81" s="304">
        <v>35542.9</v>
      </c>
      <c r="M81" s="305">
        <f>35542.9+1527.1</f>
        <v>37070</v>
      </c>
      <c r="N81" s="306">
        <f>35542.9+1527.1</f>
        <v>37070</v>
      </c>
      <c r="O81" s="287">
        <f>ROUND(N81/L81*100,1)</f>
        <v>104.3</v>
      </c>
      <c r="P81" s="287">
        <f>ROUND(N81/M81*100,1)</f>
        <v>100</v>
      </c>
    </row>
    <row r="82" spans="1:20" x14ac:dyDescent="0.25">
      <c r="A82" s="309"/>
      <c r="B82" s="309"/>
      <c r="C82" s="309"/>
      <c r="D82" s="309"/>
      <c r="E82" s="319"/>
      <c r="F82" s="311"/>
      <c r="G82" s="302"/>
      <c r="H82" s="290"/>
      <c r="I82" s="290"/>
      <c r="J82" s="288"/>
      <c r="K82" s="231">
        <v>240</v>
      </c>
      <c r="L82" s="304"/>
      <c r="M82" s="305"/>
      <c r="N82" s="306"/>
      <c r="O82" s="295"/>
      <c r="P82" s="295"/>
    </row>
    <row r="83" spans="1:20" ht="23.25" customHeight="1" x14ac:dyDescent="0.25">
      <c r="A83" s="309">
        <v>16</v>
      </c>
      <c r="B83" s="309" t="s">
        <v>94</v>
      </c>
      <c r="C83" s="309" t="s">
        <v>14</v>
      </c>
      <c r="D83" s="309" t="s">
        <v>13</v>
      </c>
      <c r="E83" s="310" t="s">
        <v>463</v>
      </c>
      <c r="F83" s="311" t="s">
        <v>442</v>
      </c>
      <c r="G83" s="230">
        <v>844</v>
      </c>
      <c r="H83" s="227" t="s">
        <v>9</v>
      </c>
      <c r="I83" s="227" t="s">
        <v>11</v>
      </c>
      <c r="J83" s="186">
        <v>1640300000</v>
      </c>
      <c r="K83" s="186"/>
      <c r="L83" s="188">
        <f>L84+L90+L87</f>
        <v>182296.1</v>
      </c>
      <c r="M83" s="189">
        <f>M84+M90+M87</f>
        <v>202428.4</v>
      </c>
      <c r="N83" s="189">
        <f>N84+N90+N87</f>
        <v>202385.2</v>
      </c>
      <c r="O83" s="186">
        <f>ROUND(N83/L83*100,1)</f>
        <v>111</v>
      </c>
      <c r="P83" s="186">
        <f>ROUND(N83/M83*100,1)</f>
        <v>100</v>
      </c>
    </row>
    <row r="84" spans="1:20" x14ac:dyDescent="0.25">
      <c r="A84" s="309"/>
      <c r="B84" s="309"/>
      <c r="C84" s="309"/>
      <c r="D84" s="309"/>
      <c r="E84" s="310"/>
      <c r="F84" s="311"/>
      <c r="G84" s="302">
        <v>844</v>
      </c>
      <c r="H84" s="303" t="s">
        <v>9</v>
      </c>
      <c r="I84" s="303" t="s">
        <v>11</v>
      </c>
      <c r="J84" s="287">
        <v>1640306770</v>
      </c>
      <c r="K84" s="230">
        <v>110</v>
      </c>
      <c r="L84" s="304">
        <v>11785.6</v>
      </c>
      <c r="M84" s="305">
        <f>6820.4+2059.8+19110+3657.9+24.6+161.9+2.3</f>
        <v>31836.9</v>
      </c>
      <c r="N84" s="306">
        <f>6820.4+2059.8+19097.8+3632.2+24.6+156.6+2.3</f>
        <v>31793.699999999997</v>
      </c>
      <c r="O84" s="287">
        <f>ROUND(N84/L84*100,1)</f>
        <v>269.8</v>
      </c>
      <c r="P84" s="287">
        <f>ROUND(N84/M84*100,1)</f>
        <v>99.9</v>
      </c>
    </row>
    <row r="85" spans="1:20" x14ac:dyDescent="0.25">
      <c r="A85" s="309"/>
      <c r="B85" s="309"/>
      <c r="C85" s="309"/>
      <c r="D85" s="309"/>
      <c r="E85" s="310"/>
      <c r="F85" s="311"/>
      <c r="G85" s="302"/>
      <c r="H85" s="303"/>
      <c r="I85" s="303"/>
      <c r="J85" s="295"/>
      <c r="K85" s="230">
        <v>240</v>
      </c>
      <c r="L85" s="304"/>
      <c r="M85" s="305"/>
      <c r="N85" s="306"/>
      <c r="O85" s="295"/>
      <c r="P85" s="295"/>
    </row>
    <row r="86" spans="1:20" x14ac:dyDescent="0.25">
      <c r="A86" s="309"/>
      <c r="B86" s="309"/>
      <c r="C86" s="309"/>
      <c r="D86" s="309"/>
      <c r="E86" s="310"/>
      <c r="F86" s="311"/>
      <c r="G86" s="302"/>
      <c r="H86" s="303"/>
      <c r="I86" s="303"/>
      <c r="J86" s="295"/>
      <c r="K86" s="231">
        <v>850</v>
      </c>
      <c r="L86" s="304"/>
      <c r="M86" s="305"/>
      <c r="N86" s="306"/>
      <c r="O86" s="295"/>
      <c r="P86" s="295"/>
    </row>
    <row r="87" spans="1:20" x14ac:dyDescent="0.25">
      <c r="A87" s="309"/>
      <c r="B87" s="309"/>
      <c r="C87" s="309"/>
      <c r="D87" s="309"/>
      <c r="E87" s="310"/>
      <c r="F87" s="311"/>
      <c r="G87" s="302">
        <v>844</v>
      </c>
      <c r="H87" s="303" t="s">
        <v>9</v>
      </c>
      <c r="I87" s="303" t="s">
        <v>11</v>
      </c>
      <c r="J87" s="302">
        <v>1640305420</v>
      </c>
      <c r="K87" s="231">
        <v>110</v>
      </c>
      <c r="L87" s="304">
        <v>0</v>
      </c>
      <c r="M87" s="305">
        <v>0</v>
      </c>
      <c r="N87" s="306">
        <v>0</v>
      </c>
      <c r="O87" s="307" t="e">
        <f>ROUND(N87/L87*100,1)</f>
        <v>#DIV/0!</v>
      </c>
      <c r="P87" s="307" t="e">
        <f>ROUND(N87/M87*100,1)</f>
        <v>#DIV/0!</v>
      </c>
    </row>
    <row r="88" spans="1:20" x14ac:dyDescent="0.25">
      <c r="A88" s="309"/>
      <c r="B88" s="309"/>
      <c r="C88" s="309"/>
      <c r="D88" s="309"/>
      <c r="E88" s="310"/>
      <c r="F88" s="311"/>
      <c r="G88" s="302"/>
      <c r="H88" s="303"/>
      <c r="I88" s="303"/>
      <c r="J88" s="302"/>
      <c r="K88" s="231">
        <v>240</v>
      </c>
      <c r="L88" s="304"/>
      <c r="M88" s="305"/>
      <c r="N88" s="306"/>
      <c r="O88" s="308"/>
      <c r="P88" s="308"/>
    </row>
    <row r="89" spans="1:20" x14ac:dyDescent="0.25">
      <c r="A89" s="309"/>
      <c r="B89" s="309"/>
      <c r="C89" s="309"/>
      <c r="D89" s="309"/>
      <c r="E89" s="310"/>
      <c r="F89" s="311"/>
      <c r="G89" s="302"/>
      <c r="H89" s="303"/>
      <c r="I89" s="303"/>
      <c r="J89" s="302"/>
      <c r="K89" s="232">
        <v>850</v>
      </c>
      <c r="L89" s="304"/>
      <c r="M89" s="305"/>
      <c r="N89" s="306"/>
      <c r="O89" s="308"/>
      <c r="P89" s="308"/>
    </row>
    <row r="90" spans="1:20" x14ac:dyDescent="0.25">
      <c r="A90" s="309"/>
      <c r="B90" s="309"/>
      <c r="C90" s="309"/>
      <c r="D90" s="309"/>
      <c r="E90" s="310"/>
      <c r="F90" s="311"/>
      <c r="G90" s="302">
        <v>844</v>
      </c>
      <c r="H90" s="303" t="s">
        <v>9</v>
      </c>
      <c r="I90" s="303" t="s">
        <v>11</v>
      </c>
      <c r="J90" s="287">
        <v>1640351290</v>
      </c>
      <c r="K90" s="230">
        <v>110</v>
      </c>
      <c r="L90" s="304">
        <v>170510.5</v>
      </c>
      <c r="M90" s="305">
        <f>170510.5+81</f>
        <v>170591.5</v>
      </c>
      <c r="N90" s="306">
        <f>170510.5+81</f>
        <v>170591.5</v>
      </c>
      <c r="O90" s="287">
        <f>ROUND(N90/L90*100,1)</f>
        <v>100</v>
      </c>
      <c r="P90" s="287">
        <f>ROUND(N90/M90*100,1)</f>
        <v>100</v>
      </c>
    </row>
    <row r="91" spans="1:20" ht="15" customHeight="1" x14ac:dyDescent="0.25">
      <c r="A91" s="309"/>
      <c r="B91" s="309"/>
      <c r="C91" s="309"/>
      <c r="D91" s="309"/>
      <c r="E91" s="310"/>
      <c r="F91" s="311"/>
      <c r="G91" s="302"/>
      <c r="H91" s="303"/>
      <c r="I91" s="303"/>
      <c r="J91" s="288"/>
      <c r="K91" s="231">
        <v>240</v>
      </c>
      <c r="L91" s="304"/>
      <c r="M91" s="305"/>
      <c r="N91" s="306"/>
      <c r="O91" s="295"/>
      <c r="P91" s="295"/>
    </row>
    <row r="92" spans="1:20" ht="23.25" customHeight="1" x14ac:dyDescent="0.25">
      <c r="A92" s="296" t="s">
        <v>55</v>
      </c>
      <c r="B92" s="296" t="s">
        <v>94</v>
      </c>
      <c r="C92" s="296" t="s">
        <v>14</v>
      </c>
      <c r="D92" s="296" t="s">
        <v>15</v>
      </c>
      <c r="E92" s="298" t="s">
        <v>464</v>
      </c>
      <c r="F92" s="298" t="s">
        <v>442</v>
      </c>
      <c r="G92" s="230">
        <v>844</v>
      </c>
      <c r="H92" s="227" t="s">
        <v>9</v>
      </c>
      <c r="I92" s="227" t="s">
        <v>11</v>
      </c>
      <c r="J92" s="186">
        <v>1640300000</v>
      </c>
      <c r="K92" s="186"/>
      <c r="L92" s="188">
        <f>L93+L95+L94+L96</f>
        <v>0</v>
      </c>
      <c r="M92" s="189">
        <f t="shared" ref="M92:N92" si="28">M93+M95+M94+M96</f>
        <v>0</v>
      </c>
      <c r="N92" s="189">
        <f t="shared" si="28"/>
        <v>0</v>
      </c>
      <c r="O92" s="209"/>
      <c r="P92" s="209"/>
      <c r="T92" s="29">
        <f>M92-N92</f>
        <v>0</v>
      </c>
    </row>
    <row r="93" spans="1:20" ht="15" customHeight="1" x14ac:dyDescent="0.25">
      <c r="A93" s="300"/>
      <c r="B93" s="300"/>
      <c r="C93" s="300"/>
      <c r="D93" s="300"/>
      <c r="E93" s="301"/>
      <c r="F93" s="301"/>
      <c r="G93" s="186">
        <v>844</v>
      </c>
      <c r="H93" s="72" t="s">
        <v>9</v>
      </c>
      <c r="I93" s="72" t="s">
        <v>11</v>
      </c>
      <c r="J93" s="230">
        <v>1640306770</v>
      </c>
      <c r="K93" s="230">
        <v>240</v>
      </c>
      <c r="L93" s="188">
        <v>0</v>
      </c>
      <c r="M93" s="189">
        <v>0</v>
      </c>
      <c r="N93" s="192">
        <v>0</v>
      </c>
      <c r="O93" s="233" t="e">
        <f>ROUND(N93/L93*100,1)</f>
        <v>#DIV/0!</v>
      </c>
      <c r="P93" s="233" t="e">
        <f>ROUND(N93/M93*100,1)</f>
        <v>#DIV/0!</v>
      </c>
    </row>
    <row r="94" spans="1:20" ht="15" customHeight="1" x14ac:dyDescent="0.25">
      <c r="A94" s="300"/>
      <c r="B94" s="300"/>
      <c r="C94" s="300"/>
      <c r="D94" s="300"/>
      <c r="E94" s="301"/>
      <c r="F94" s="301"/>
      <c r="G94" s="186">
        <v>844</v>
      </c>
      <c r="H94" s="72" t="s">
        <v>9</v>
      </c>
      <c r="I94" s="72" t="s">
        <v>11</v>
      </c>
      <c r="J94" s="186">
        <v>1640305420</v>
      </c>
      <c r="K94" s="231">
        <v>240</v>
      </c>
      <c r="L94" s="188">
        <v>0</v>
      </c>
      <c r="M94" s="189">
        <v>0</v>
      </c>
      <c r="N94" s="192">
        <v>0</v>
      </c>
      <c r="O94" s="233" t="e">
        <f>ROUND(N94/L94*100,1)</f>
        <v>#DIV/0!</v>
      </c>
      <c r="P94" s="233" t="e">
        <f>ROUND(N94/M94*100,1)</f>
        <v>#DIV/0!</v>
      </c>
    </row>
    <row r="95" spans="1:20" ht="15" customHeight="1" x14ac:dyDescent="0.25">
      <c r="A95" s="300"/>
      <c r="B95" s="300"/>
      <c r="C95" s="300"/>
      <c r="D95" s="300"/>
      <c r="E95" s="301"/>
      <c r="F95" s="301"/>
      <c r="G95" s="186">
        <v>844</v>
      </c>
      <c r="H95" s="72" t="s">
        <v>9</v>
      </c>
      <c r="I95" s="72" t="s">
        <v>11</v>
      </c>
      <c r="J95" s="186">
        <v>1640300030</v>
      </c>
      <c r="K95" s="230">
        <v>240</v>
      </c>
      <c r="L95" s="188">
        <v>0</v>
      </c>
      <c r="M95" s="189">
        <v>0</v>
      </c>
      <c r="N95" s="192">
        <v>0</v>
      </c>
      <c r="O95" s="233" t="e">
        <f>ROUND(N95/L95*100,1)</f>
        <v>#DIV/0!</v>
      </c>
      <c r="P95" s="233" t="e">
        <f>ROUND(N95/M95*100,1)</f>
        <v>#DIV/0!</v>
      </c>
    </row>
    <row r="96" spans="1:20" ht="14.25" customHeight="1" x14ac:dyDescent="0.25">
      <c r="A96" s="297"/>
      <c r="B96" s="297"/>
      <c r="C96" s="297"/>
      <c r="D96" s="297"/>
      <c r="E96" s="299"/>
      <c r="F96" s="299"/>
      <c r="G96" s="186">
        <v>844</v>
      </c>
      <c r="H96" s="72" t="s">
        <v>9</v>
      </c>
      <c r="I96" s="72" t="s">
        <v>11</v>
      </c>
      <c r="J96" s="186">
        <v>1640351290</v>
      </c>
      <c r="K96" s="186">
        <v>240</v>
      </c>
      <c r="L96" s="188">
        <v>0</v>
      </c>
      <c r="M96" s="189">
        <v>0</v>
      </c>
      <c r="N96" s="192">
        <v>0</v>
      </c>
      <c r="O96" s="209"/>
      <c r="P96" s="93"/>
    </row>
    <row r="97" spans="1:19" ht="15.75" customHeight="1" x14ac:dyDescent="0.25">
      <c r="A97" s="296">
        <v>16</v>
      </c>
      <c r="B97" s="296" t="s">
        <v>94</v>
      </c>
      <c r="C97" s="296" t="s">
        <v>9</v>
      </c>
      <c r="D97" s="296"/>
      <c r="E97" s="298" t="s">
        <v>80</v>
      </c>
      <c r="F97" s="298" t="s">
        <v>442</v>
      </c>
      <c r="G97" s="287">
        <v>844</v>
      </c>
      <c r="H97" s="289" t="s">
        <v>9</v>
      </c>
      <c r="I97" s="289" t="s">
        <v>11</v>
      </c>
      <c r="J97" s="287">
        <v>1640400000</v>
      </c>
      <c r="K97" s="186">
        <v>622</v>
      </c>
      <c r="L97" s="291">
        <v>1450.1</v>
      </c>
      <c r="M97" s="293">
        <v>2345.6</v>
      </c>
      <c r="N97" s="293">
        <v>2345.6</v>
      </c>
      <c r="O97" s="287">
        <f t="shared" ref="O97" si="29">ROUND(N97/L97*100,1)</f>
        <v>161.80000000000001</v>
      </c>
      <c r="P97" s="287">
        <f t="shared" ref="P97" si="30">ROUND(N97/M97*100,1)</f>
        <v>100</v>
      </c>
    </row>
    <row r="98" spans="1:19" ht="11.25" customHeight="1" x14ac:dyDescent="0.25">
      <c r="A98" s="297"/>
      <c r="B98" s="297"/>
      <c r="C98" s="297"/>
      <c r="D98" s="297"/>
      <c r="E98" s="299"/>
      <c r="F98" s="299"/>
      <c r="G98" s="288"/>
      <c r="H98" s="290"/>
      <c r="I98" s="290"/>
      <c r="J98" s="288"/>
      <c r="K98" s="186">
        <v>850</v>
      </c>
      <c r="L98" s="292"/>
      <c r="M98" s="294"/>
      <c r="N98" s="294"/>
      <c r="O98" s="288"/>
      <c r="P98" s="288"/>
    </row>
    <row r="99" spans="1:19" ht="50.25" customHeight="1" x14ac:dyDescent="0.25">
      <c r="A99" s="199">
        <v>16</v>
      </c>
      <c r="B99" s="199" t="s">
        <v>94</v>
      </c>
      <c r="C99" s="199" t="s">
        <v>10</v>
      </c>
      <c r="D99" s="199"/>
      <c r="E99" s="177" t="s">
        <v>465</v>
      </c>
      <c r="F99" s="177" t="s">
        <v>442</v>
      </c>
      <c r="G99" s="186"/>
      <c r="H99" s="72"/>
      <c r="I99" s="72"/>
      <c r="J99" s="186"/>
      <c r="K99" s="186">
        <v>240</v>
      </c>
      <c r="L99" s="188">
        <v>0</v>
      </c>
      <c r="M99" s="192">
        <v>0</v>
      </c>
      <c r="N99" s="192">
        <v>0</v>
      </c>
      <c r="O99" s="186"/>
      <c r="P99" s="186"/>
    </row>
    <row r="100" spans="1:19" ht="15.75" x14ac:dyDescent="0.25">
      <c r="A100" s="234"/>
      <c r="M100" s="235">
        <f>M25+M43+M64+M84+M87+M97</f>
        <v>69410.600000000006</v>
      </c>
      <c r="N100" s="235">
        <f>N25+N43+N64+N84+N87+N97</f>
        <v>69367.399999999994</v>
      </c>
      <c r="Q100" s="29">
        <f>M25+M47+M84+M97+M52</f>
        <v>70970.100000000006</v>
      </c>
      <c r="R100" s="29">
        <f>N25+N47+N84+N97+N52</f>
        <v>70317.899999999994</v>
      </c>
    </row>
    <row r="101" spans="1:19" ht="34.5" customHeight="1" x14ac:dyDescent="0.25">
      <c r="A101" s="234"/>
      <c r="M101" s="235">
        <f>M26+M27+M38+M42+M50+M59+M63+M74+M81+M90</f>
        <v>253878.9</v>
      </c>
      <c r="N101" s="235">
        <f>N26+N27+N38+N42+N50+N59+N63+N74+N81+N90</f>
        <v>245958.3</v>
      </c>
      <c r="P101" s="235">
        <f>L26+L27+L28+L33+L37+L65+L74+L81+L90+L96</f>
        <v>333218.09999999998</v>
      </c>
      <c r="Q101" s="236"/>
      <c r="R101" s="236"/>
      <c r="S101" s="237"/>
    </row>
    <row r="102" spans="1:19" ht="10.5" customHeight="1" x14ac:dyDescent="0.25">
      <c r="A102" s="234"/>
      <c r="P102" s="240"/>
      <c r="Q102" s="185">
        <f>N26+N27+N32+N65+N90+N96+N81+N74+N46+N40</f>
        <v>329216.7</v>
      </c>
      <c r="R102" s="237"/>
      <c r="S102" s="237"/>
    </row>
    <row r="103" spans="1:19" ht="18.75" x14ac:dyDescent="0.3">
      <c r="A103" s="234"/>
      <c r="E103" s="241" t="s">
        <v>422</v>
      </c>
      <c r="F103" s="241"/>
      <c r="G103" s="241"/>
      <c r="H103" s="241"/>
      <c r="I103" s="286"/>
      <c r="J103" s="286"/>
      <c r="K103" s="286"/>
      <c r="L103" s="286" t="s">
        <v>423</v>
      </c>
      <c r="M103" s="286"/>
      <c r="N103" s="286"/>
      <c r="P103" s="240"/>
      <c r="Q103" s="237"/>
      <c r="R103" s="237"/>
      <c r="S103" s="237"/>
    </row>
    <row r="104" spans="1:19" x14ac:dyDescent="0.25">
      <c r="P104" s="240"/>
      <c r="Q104" s="185">
        <f>Q17+Q35+Q56</f>
        <v>124973.79999999999</v>
      </c>
      <c r="R104" s="185">
        <f>R17+R35+R56</f>
        <v>129219.2</v>
      </c>
      <c r="S104" s="185">
        <f t="shared" ref="S104" si="31">S17+S35+S56</f>
        <v>121298.6</v>
      </c>
    </row>
    <row r="105" spans="1:19" x14ac:dyDescent="0.25">
      <c r="P105" s="240"/>
      <c r="Q105" s="237"/>
      <c r="R105" s="237"/>
      <c r="S105" s="237"/>
    </row>
    <row r="106" spans="1:19" x14ac:dyDescent="0.25">
      <c r="P106" s="240"/>
      <c r="Q106" s="185">
        <f>M96+M90+M81</f>
        <v>207661.5</v>
      </c>
      <c r="R106" s="185">
        <f>N96+N90+N81</f>
        <v>207661.5</v>
      </c>
      <c r="S106" s="185"/>
    </row>
  </sheetData>
  <autoFilter ref="A13:Q99" xr:uid="{00000000-0009-0000-0000-000000000000}"/>
  <mergeCells count="181">
    <mergeCell ref="O11:P12"/>
    <mergeCell ref="A14:A15"/>
    <mergeCell ref="B14:B15"/>
    <mergeCell ref="C14:C15"/>
    <mergeCell ref="D14:D15"/>
    <mergeCell ref="E14:E15"/>
    <mergeCell ref="A2:P3"/>
    <mergeCell ref="G4:K4"/>
    <mergeCell ref="A6:E6"/>
    <mergeCell ref="F6:L6"/>
    <mergeCell ref="A8:E8"/>
    <mergeCell ref="A11:D12"/>
    <mergeCell ref="E11:E13"/>
    <mergeCell ref="F11:F13"/>
    <mergeCell ref="G11:K12"/>
    <mergeCell ref="L11:N12"/>
    <mergeCell ref="F18:F21"/>
    <mergeCell ref="A22:A23"/>
    <mergeCell ref="B22:B23"/>
    <mergeCell ref="C22:C23"/>
    <mergeCell ref="D22:D23"/>
    <mergeCell ref="E22:E23"/>
    <mergeCell ref="F22:F23"/>
    <mergeCell ref="A16:A17"/>
    <mergeCell ref="B16:B17"/>
    <mergeCell ref="C16:C17"/>
    <mergeCell ref="D16:D17"/>
    <mergeCell ref="E16:E17"/>
    <mergeCell ref="A18:A21"/>
    <mergeCell ref="B18:B21"/>
    <mergeCell ref="C18:C21"/>
    <mergeCell ref="D18:D21"/>
    <mergeCell ref="E18:E21"/>
    <mergeCell ref="A28:A31"/>
    <mergeCell ref="B28:B31"/>
    <mergeCell ref="C28:C31"/>
    <mergeCell ref="D28:D31"/>
    <mergeCell ref="E28:E31"/>
    <mergeCell ref="F28:F31"/>
    <mergeCell ref="A24:A26"/>
    <mergeCell ref="B24:B26"/>
    <mergeCell ref="C24:C26"/>
    <mergeCell ref="D24:D26"/>
    <mergeCell ref="E24:E26"/>
    <mergeCell ref="F24:F26"/>
    <mergeCell ref="F38:F40"/>
    <mergeCell ref="A41:A43"/>
    <mergeCell ref="B41:B43"/>
    <mergeCell ref="C41:C43"/>
    <mergeCell ref="D41:D43"/>
    <mergeCell ref="E41:E43"/>
    <mergeCell ref="F41:F43"/>
    <mergeCell ref="A34:A35"/>
    <mergeCell ref="B34:B35"/>
    <mergeCell ref="C34:C35"/>
    <mergeCell ref="D34:D35"/>
    <mergeCell ref="E34:E35"/>
    <mergeCell ref="A38:A40"/>
    <mergeCell ref="B38:B40"/>
    <mergeCell ref="C38:C40"/>
    <mergeCell ref="D38:D40"/>
    <mergeCell ref="E38:E40"/>
    <mergeCell ref="A45:A47"/>
    <mergeCell ref="B45:B47"/>
    <mergeCell ref="C45:C47"/>
    <mergeCell ref="D45:D47"/>
    <mergeCell ref="E45:E47"/>
    <mergeCell ref="A49:A51"/>
    <mergeCell ref="B49:B51"/>
    <mergeCell ref="C49:C51"/>
    <mergeCell ref="D49:D51"/>
    <mergeCell ref="E49:E51"/>
    <mergeCell ref="A58:A60"/>
    <mergeCell ref="B58:B60"/>
    <mergeCell ref="C58:C60"/>
    <mergeCell ref="D58:D60"/>
    <mergeCell ref="E58:E60"/>
    <mergeCell ref="F58:F60"/>
    <mergeCell ref="E52:E54"/>
    <mergeCell ref="A55:A56"/>
    <mergeCell ref="B55:B56"/>
    <mergeCell ref="C55:C56"/>
    <mergeCell ref="D55:D56"/>
    <mergeCell ref="E55:E56"/>
    <mergeCell ref="A66:A68"/>
    <mergeCell ref="B66:B68"/>
    <mergeCell ref="C66:C68"/>
    <mergeCell ref="D66:D68"/>
    <mergeCell ref="E66:E68"/>
    <mergeCell ref="F66:F68"/>
    <mergeCell ref="A61:A64"/>
    <mergeCell ref="B61:B64"/>
    <mergeCell ref="C61:C64"/>
    <mergeCell ref="D61:D64"/>
    <mergeCell ref="E61:E64"/>
    <mergeCell ref="F61:F64"/>
    <mergeCell ref="A71:A72"/>
    <mergeCell ref="B71:B72"/>
    <mergeCell ref="C71:C72"/>
    <mergeCell ref="D71:D72"/>
    <mergeCell ref="E71:E72"/>
    <mergeCell ref="A76:A82"/>
    <mergeCell ref="B76:B82"/>
    <mergeCell ref="C76:C82"/>
    <mergeCell ref="D76:D82"/>
    <mergeCell ref="E76:E82"/>
    <mergeCell ref="P77:P80"/>
    <mergeCell ref="G81:G82"/>
    <mergeCell ref="H81:H82"/>
    <mergeCell ref="I81:I82"/>
    <mergeCell ref="J81:J82"/>
    <mergeCell ref="L81:L82"/>
    <mergeCell ref="M81:M82"/>
    <mergeCell ref="G77:G80"/>
    <mergeCell ref="H77:H80"/>
    <mergeCell ref="I77:I80"/>
    <mergeCell ref="J77:J80"/>
    <mergeCell ref="L77:L80"/>
    <mergeCell ref="N81:N82"/>
    <mergeCell ref="O81:O82"/>
    <mergeCell ref="P81:P82"/>
    <mergeCell ref="A83:A91"/>
    <mergeCell ref="B83:B91"/>
    <mergeCell ref="C83:C91"/>
    <mergeCell ref="D83:D91"/>
    <mergeCell ref="E83:E91"/>
    <mergeCell ref="F83:F91"/>
    <mergeCell ref="G84:G86"/>
    <mergeCell ref="F76:F82"/>
    <mergeCell ref="O84:O86"/>
    <mergeCell ref="G90:G91"/>
    <mergeCell ref="H90:H91"/>
    <mergeCell ref="I90:I91"/>
    <mergeCell ref="J90:J91"/>
    <mergeCell ref="L90:L91"/>
    <mergeCell ref="M90:M91"/>
    <mergeCell ref="N90:N91"/>
    <mergeCell ref="O90:O91"/>
    <mergeCell ref="M77:M80"/>
    <mergeCell ref="N77:N80"/>
    <mergeCell ref="O77:O80"/>
    <mergeCell ref="P84:P86"/>
    <mergeCell ref="G87:G89"/>
    <mergeCell ref="H87:H89"/>
    <mergeCell ref="I87:I89"/>
    <mergeCell ref="J87:J89"/>
    <mergeCell ref="L87:L89"/>
    <mergeCell ref="M87:M89"/>
    <mergeCell ref="N87:N89"/>
    <mergeCell ref="O87:O89"/>
    <mergeCell ref="H84:H86"/>
    <mergeCell ref="I84:I86"/>
    <mergeCell ref="J84:J86"/>
    <mergeCell ref="L84:L86"/>
    <mergeCell ref="M84:M86"/>
    <mergeCell ref="N84:N86"/>
    <mergeCell ref="P87:P89"/>
    <mergeCell ref="A97:A98"/>
    <mergeCell ref="B97:B98"/>
    <mergeCell ref="C97:C98"/>
    <mergeCell ref="D97:D98"/>
    <mergeCell ref="E97:E98"/>
    <mergeCell ref="F97:F98"/>
    <mergeCell ref="A92:A96"/>
    <mergeCell ref="B92:B96"/>
    <mergeCell ref="C92:C96"/>
    <mergeCell ref="D92:D96"/>
    <mergeCell ref="E92:E96"/>
    <mergeCell ref="F92:F96"/>
    <mergeCell ref="I103:K103"/>
    <mergeCell ref="L103:N103"/>
    <mergeCell ref="G97:G98"/>
    <mergeCell ref="H97:H98"/>
    <mergeCell ref="I97:I98"/>
    <mergeCell ref="J97:J98"/>
    <mergeCell ref="L97:L98"/>
    <mergeCell ref="M97:M98"/>
    <mergeCell ref="P90:P91"/>
    <mergeCell ref="N97:N98"/>
    <mergeCell ref="O97:O98"/>
    <mergeCell ref="P97:P98"/>
  </mergeCells>
  <pageMargins left="0.31496062992125984" right="0" top="0.55118110236220474" bottom="0" header="0.31496062992125984" footer="0.31496062992125984"/>
  <pageSetup paperSize="9" scale="83" fitToHeight="4" orientation="landscape" r:id="rId1"/>
  <rowBreaks count="2" manualBreakCount="2">
    <brk id="54" max="15" man="1"/>
    <brk id="73" max="15" man="1"/>
  </rowBreaks>
  <colBreaks count="1" manualBreakCount="1">
    <brk id="1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F1CA8-E912-4380-BC44-1893D5BC49F8}">
  <sheetPr>
    <tabColor rgb="FFFFFF00"/>
  </sheetPr>
  <dimension ref="A1:M61"/>
  <sheetViews>
    <sheetView tabSelected="1" zoomScaleNormal="100" zoomScaleSheetLayoutView="112" workbookViewId="0">
      <selection activeCell="E25" sqref="E25"/>
    </sheetView>
  </sheetViews>
  <sheetFormatPr defaultRowHeight="15" x14ac:dyDescent="0.25"/>
  <cols>
    <col min="3" max="3" width="28.5703125" customWidth="1"/>
    <col min="4" max="4" width="29.85546875" customWidth="1"/>
    <col min="5" max="5" width="25.140625" customWidth="1"/>
    <col min="6" max="6" width="25.42578125" customWidth="1"/>
    <col min="7" max="7" width="17.42578125" customWidth="1"/>
  </cols>
  <sheetData>
    <row r="1" spans="1:11" s="6" customFormat="1" x14ac:dyDescent="0.25">
      <c r="G1" s="120" t="s">
        <v>466</v>
      </c>
      <c r="H1" s="120"/>
      <c r="I1" s="120"/>
      <c r="J1" s="120"/>
      <c r="K1" s="120"/>
    </row>
    <row r="2" spans="1:11" s="6" customFormat="1" x14ac:dyDescent="0.25">
      <c r="K2" s="120"/>
    </row>
    <row r="3" spans="1:11" s="6" customFormat="1" ht="20.25" customHeight="1" x14ac:dyDescent="0.3">
      <c r="A3" s="345" t="s">
        <v>467</v>
      </c>
      <c r="B3" s="345"/>
      <c r="C3" s="345"/>
      <c r="D3" s="345"/>
      <c r="E3" s="345"/>
      <c r="F3" s="345"/>
      <c r="G3" s="345"/>
      <c r="H3" s="242"/>
      <c r="I3" s="242"/>
      <c r="J3" s="242"/>
      <c r="K3" s="242"/>
    </row>
    <row r="4" spans="1:11" s="6" customFormat="1" ht="24.75" customHeight="1" x14ac:dyDescent="0.25">
      <c r="C4" s="120"/>
      <c r="D4" s="346" t="s">
        <v>468</v>
      </c>
      <c r="E4" s="346"/>
      <c r="F4" s="243"/>
      <c r="G4" s="346"/>
      <c r="H4" s="346"/>
      <c r="K4" s="120"/>
    </row>
    <row r="5" spans="1:11" s="6" customFormat="1" x14ac:dyDescent="0.25">
      <c r="F5" s="120"/>
      <c r="G5" s="32"/>
      <c r="H5" s="32"/>
      <c r="I5" s="244"/>
      <c r="J5" s="244"/>
      <c r="K5" s="243"/>
    </row>
    <row r="6" spans="1:11" s="6" customFormat="1" x14ac:dyDescent="0.25">
      <c r="A6" s="344" t="s">
        <v>47</v>
      </c>
      <c r="B6" s="344"/>
      <c r="C6" s="344"/>
      <c r="D6" s="339" t="s">
        <v>469</v>
      </c>
      <c r="E6" s="339"/>
      <c r="F6" s="339"/>
      <c r="G6" s="339"/>
      <c r="H6" s="176"/>
      <c r="I6" s="176"/>
      <c r="J6" s="245"/>
      <c r="K6" s="245"/>
    </row>
    <row r="7" spans="1:11" s="6" customFormat="1" x14ac:dyDescent="0.25">
      <c r="A7" s="120"/>
      <c r="B7" s="120"/>
      <c r="C7" s="120"/>
      <c r="F7" s="120"/>
      <c r="G7" s="32"/>
      <c r="H7" s="32"/>
      <c r="I7" s="244"/>
      <c r="J7" s="244"/>
      <c r="K7" s="243"/>
    </row>
    <row r="8" spans="1:11" s="6" customFormat="1" ht="16.5" customHeight="1" x14ac:dyDescent="0.25">
      <c r="A8" s="344" t="s">
        <v>48</v>
      </c>
      <c r="B8" s="344"/>
      <c r="C8" s="344"/>
      <c r="D8" s="339" t="s">
        <v>99</v>
      </c>
      <c r="E8" s="339"/>
      <c r="F8" s="339"/>
      <c r="G8" s="339"/>
      <c r="H8" s="176"/>
      <c r="I8" s="176"/>
      <c r="J8" s="244"/>
      <c r="K8" s="244"/>
    </row>
    <row r="9" spans="1:11" s="6" customFormat="1" x14ac:dyDescent="0.25"/>
    <row r="12" spans="1:11" ht="43.5" customHeight="1" x14ac:dyDescent="0.25">
      <c r="A12" s="321" t="s">
        <v>3</v>
      </c>
      <c r="B12" s="321"/>
      <c r="C12" s="321" t="s">
        <v>470</v>
      </c>
      <c r="D12" s="298" t="s">
        <v>471</v>
      </c>
      <c r="E12" s="342" t="s">
        <v>472</v>
      </c>
      <c r="F12" s="343"/>
      <c r="G12" s="321" t="s">
        <v>473</v>
      </c>
    </row>
    <row r="13" spans="1:11" ht="15" customHeight="1" x14ac:dyDescent="0.25">
      <c r="A13" s="321"/>
      <c r="B13" s="321"/>
      <c r="C13" s="321"/>
      <c r="D13" s="301"/>
      <c r="E13" s="321" t="s">
        <v>474</v>
      </c>
      <c r="F13" s="321" t="s">
        <v>475</v>
      </c>
      <c r="G13" s="321"/>
    </row>
    <row r="14" spans="1:11" ht="27" customHeight="1" x14ac:dyDescent="0.25">
      <c r="A14" s="177" t="s">
        <v>4</v>
      </c>
      <c r="B14" s="177" t="s">
        <v>5</v>
      </c>
      <c r="C14" s="321"/>
      <c r="D14" s="299"/>
      <c r="E14" s="321"/>
      <c r="F14" s="321"/>
      <c r="G14" s="321"/>
    </row>
    <row r="15" spans="1:11" ht="33.75" customHeight="1" x14ac:dyDescent="0.25">
      <c r="A15" s="326">
        <v>16</v>
      </c>
      <c r="B15" s="326"/>
      <c r="C15" s="326" t="s">
        <v>476</v>
      </c>
      <c r="D15" s="220" t="s">
        <v>441</v>
      </c>
      <c r="E15" s="246">
        <f>E16+E20+E21+E22</f>
        <v>1119271.2</v>
      </c>
      <c r="F15" s="246">
        <f>F16+F20+F21+F22</f>
        <v>898416.2</v>
      </c>
      <c r="G15" s="247">
        <f>ROUND(F15/E15*100,1)</f>
        <v>80.3</v>
      </c>
    </row>
    <row r="16" spans="1:11" ht="24" x14ac:dyDescent="0.25">
      <c r="A16" s="326"/>
      <c r="B16" s="326"/>
      <c r="C16" s="326"/>
      <c r="D16" s="220" t="s">
        <v>477</v>
      </c>
      <c r="E16" s="246">
        <f>E24+E33+E42+E51</f>
        <v>377480.2</v>
      </c>
      <c r="F16" s="246">
        <f>F24+F33+F42+F51</f>
        <v>402101.6</v>
      </c>
      <c r="G16" s="247">
        <f>ROUND(F16/E16*100,1)</f>
        <v>106.5</v>
      </c>
    </row>
    <row r="17" spans="1:7" ht="22.5" customHeight="1" x14ac:dyDescent="0.25">
      <c r="A17" s="326"/>
      <c r="B17" s="326"/>
      <c r="C17" s="326"/>
      <c r="D17" s="220" t="s">
        <v>478</v>
      </c>
      <c r="E17" s="246">
        <v>0</v>
      </c>
      <c r="F17" s="246">
        <v>0</v>
      </c>
      <c r="G17" s="248" t="e">
        <f>ROUND(F17/E17*100,1)</f>
        <v>#DIV/0!</v>
      </c>
    </row>
    <row r="18" spans="1:7" ht="29.25" customHeight="1" x14ac:dyDescent="0.25">
      <c r="A18" s="326"/>
      <c r="B18" s="326"/>
      <c r="C18" s="326"/>
      <c r="D18" s="220" t="s">
        <v>479</v>
      </c>
      <c r="E18" s="249">
        <f>E27+E36+E45+E54</f>
        <v>333931.8</v>
      </c>
      <c r="F18" s="246">
        <f>F27+F36+F45+F54</f>
        <v>331783.7</v>
      </c>
      <c r="G18" s="247">
        <f>ROUND(F18/E18*100,1)</f>
        <v>99.4</v>
      </c>
    </row>
    <row r="19" spans="1:7" ht="48.75" customHeight="1" x14ac:dyDescent="0.25">
      <c r="A19" s="326"/>
      <c r="B19" s="326"/>
      <c r="C19" s="326"/>
      <c r="D19" s="220" t="s">
        <v>480</v>
      </c>
      <c r="E19" s="246">
        <v>0</v>
      </c>
      <c r="F19" s="246">
        <v>0</v>
      </c>
      <c r="G19" s="248" t="e">
        <f t="shared" ref="G19:G26" si="0">ROUND(F19/E19*100,1)</f>
        <v>#DIV/0!</v>
      </c>
    </row>
    <row r="20" spans="1:7" ht="49.5" customHeight="1" x14ac:dyDescent="0.25">
      <c r="A20" s="326"/>
      <c r="B20" s="326"/>
      <c r="C20" s="326"/>
      <c r="D20" s="220" t="s">
        <v>481</v>
      </c>
      <c r="E20" s="246">
        <v>0</v>
      </c>
      <c r="F20" s="246">
        <v>0</v>
      </c>
      <c r="G20" s="248" t="e">
        <f t="shared" si="0"/>
        <v>#DIV/0!</v>
      </c>
    </row>
    <row r="21" spans="1:7" ht="34.5" customHeight="1" x14ac:dyDescent="0.25">
      <c r="A21" s="326"/>
      <c r="B21" s="326"/>
      <c r="C21" s="326"/>
      <c r="D21" s="220" t="s">
        <v>482</v>
      </c>
      <c r="E21" s="246">
        <v>0</v>
      </c>
      <c r="F21" s="246">
        <v>0</v>
      </c>
      <c r="G21" s="248" t="e">
        <f t="shared" si="0"/>
        <v>#DIV/0!</v>
      </c>
    </row>
    <row r="22" spans="1:7" x14ac:dyDescent="0.25">
      <c r="A22" s="326"/>
      <c r="B22" s="326"/>
      <c r="C22" s="326"/>
      <c r="D22" s="220" t="s">
        <v>483</v>
      </c>
      <c r="E22" s="246">
        <f>E31+E40+E49+E58</f>
        <v>741791</v>
      </c>
      <c r="F22" s="246">
        <f>F31+F40+F49+F58</f>
        <v>496314.6</v>
      </c>
      <c r="G22" s="247">
        <f t="shared" si="0"/>
        <v>66.900000000000006</v>
      </c>
    </row>
    <row r="23" spans="1:7" x14ac:dyDescent="0.25">
      <c r="A23" s="310">
        <v>16</v>
      </c>
      <c r="B23" s="320" t="s">
        <v>12</v>
      </c>
      <c r="C23" s="310" t="s">
        <v>16</v>
      </c>
      <c r="D23" s="218" t="s">
        <v>444</v>
      </c>
      <c r="E23" s="250">
        <f>E24+E31</f>
        <v>371484.8</v>
      </c>
      <c r="F23" s="251">
        <f>F24+F31</f>
        <v>158179</v>
      </c>
      <c r="G23" s="252">
        <f t="shared" si="0"/>
        <v>42.6</v>
      </c>
    </row>
    <row r="24" spans="1:7" x14ac:dyDescent="0.25">
      <c r="A24" s="310"/>
      <c r="B24" s="320"/>
      <c r="C24" s="310"/>
      <c r="D24" s="218" t="s">
        <v>484</v>
      </c>
      <c r="E24" s="250">
        <v>59638</v>
      </c>
      <c r="F24" s="250">
        <v>76616.399999999994</v>
      </c>
      <c r="G24" s="252">
        <f t="shared" si="0"/>
        <v>128.5</v>
      </c>
    </row>
    <row r="25" spans="1:7" x14ac:dyDescent="0.25">
      <c r="A25" s="310"/>
      <c r="B25" s="320"/>
      <c r="C25" s="310"/>
      <c r="D25" s="218" t="s">
        <v>485</v>
      </c>
      <c r="E25" s="253"/>
      <c r="F25" s="253"/>
      <c r="G25" s="254" t="e">
        <f t="shared" si="0"/>
        <v>#DIV/0!</v>
      </c>
    </row>
    <row r="26" spans="1:7" x14ac:dyDescent="0.25">
      <c r="A26" s="310"/>
      <c r="B26" s="320"/>
      <c r="C26" s="310"/>
      <c r="D26" s="218" t="s">
        <v>478</v>
      </c>
      <c r="E26" s="250">
        <v>0</v>
      </c>
      <c r="F26" s="250">
        <v>0</v>
      </c>
      <c r="G26" s="254" t="e">
        <f t="shared" si="0"/>
        <v>#DIV/0!</v>
      </c>
    </row>
    <row r="27" spans="1:7" x14ac:dyDescent="0.25">
      <c r="A27" s="310"/>
      <c r="B27" s="320"/>
      <c r="C27" s="310"/>
      <c r="D27" s="218" t="s">
        <v>479</v>
      </c>
      <c r="E27" s="250">
        <v>36304</v>
      </c>
      <c r="F27" s="251">
        <v>41388.300000000003</v>
      </c>
      <c r="G27" s="252">
        <f>ROUND(F27/E27*100,1)</f>
        <v>114</v>
      </c>
    </row>
    <row r="28" spans="1:7" ht="47.25" customHeight="1" x14ac:dyDescent="0.25">
      <c r="A28" s="310"/>
      <c r="B28" s="320"/>
      <c r="C28" s="310"/>
      <c r="D28" s="218" t="s">
        <v>480</v>
      </c>
      <c r="E28" s="250">
        <v>0</v>
      </c>
      <c r="F28" s="250">
        <v>0</v>
      </c>
      <c r="G28" s="254" t="e">
        <f t="shared" ref="G28:G58" si="1">ROUND(F28/E28*100,1)</f>
        <v>#DIV/0!</v>
      </c>
    </row>
    <row r="29" spans="1:7" ht="54.75" customHeight="1" x14ac:dyDescent="0.25">
      <c r="A29" s="310"/>
      <c r="B29" s="320"/>
      <c r="C29" s="310"/>
      <c r="D29" s="218" t="s">
        <v>481</v>
      </c>
      <c r="E29" s="250">
        <v>0</v>
      </c>
      <c r="F29" s="250">
        <v>0</v>
      </c>
      <c r="G29" s="254" t="e">
        <f t="shared" si="1"/>
        <v>#DIV/0!</v>
      </c>
    </row>
    <row r="30" spans="1:7" ht="47.25" customHeight="1" x14ac:dyDescent="0.25">
      <c r="A30" s="310"/>
      <c r="B30" s="320"/>
      <c r="C30" s="310"/>
      <c r="D30" s="218" t="s">
        <v>482</v>
      </c>
      <c r="E30" s="250">
        <v>0</v>
      </c>
      <c r="F30" s="250">
        <v>0</v>
      </c>
      <c r="G30" s="254" t="e">
        <f t="shared" si="1"/>
        <v>#DIV/0!</v>
      </c>
    </row>
    <row r="31" spans="1:7" x14ac:dyDescent="0.25">
      <c r="A31" s="310"/>
      <c r="B31" s="320"/>
      <c r="C31" s="310"/>
      <c r="D31" s="218" t="s">
        <v>483</v>
      </c>
      <c r="E31" s="250">
        <v>311846.8</v>
      </c>
      <c r="F31" s="250">
        <v>81562.600000000006</v>
      </c>
      <c r="G31" s="252">
        <f t="shared" si="1"/>
        <v>26.2</v>
      </c>
    </row>
    <row r="32" spans="1:7" x14ac:dyDescent="0.25">
      <c r="A32" s="310">
        <v>16</v>
      </c>
      <c r="B32" s="320" t="s">
        <v>13</v>
      </c>
      <c r="C32" s="310" t="s">
        <v>0</v>
      </c>
      <c r="D32" s="218" t="s">
        <v>444</v>
      </c>
      <c r="E32" s="251">
        <f>E33+E40</f>
        <v>65601.100000000006</v>
      </c>
      <c r="F32" s="251">
        <f>F33+F40</f>
        <v>60170.400000000001</v>
      </c>
      <c r="G32" s="252">
        <f t="shared" si="1"/>
        <v>91.7</v>
      </c>
    </row>
    <row r="33" spans="1:7" x14ac:dyDescent="0.25">
      <c r="A33" s="310"/>
      <c r="B33" s="320"/>
      <c r="C33" s="310"/>
      <c r="D33" s="218" t="s">
        <v>484</v>
      </c>
      <c r="E33" s="250">
        <v>31001.7</v>
      </c>
      <c r="F33" s="251">
        <v>21339.4</v>
      </c>
      <c r="G33" s="252">
        <f t="shared" si="1"/>
        <v>68.8</v>
      </c>
    </row>
    <row r="34" spans="1:7" x14ac:dyDescent="0.25">
      <c r="A34" s="310"/>
      <c r="B34" s="320"/>
      <c r="C34" s="310"/>
      <c r="D34" s="218" t="s">
        <v>485</v>
      </c>
      <c r="E34" s="253"/>
      <c r="F34" s="253"/>
      <c r="G34" s="252"/>
    </row>
    <row r="35" spans="1:7" x14ac:dyDescent="0.25">
      <c r="A35" s="310"/>
      <c r="B35" s="320"/>
      <c r="C35" s="310"/>
      <c r="D35" s="218" t="s">
        <v>478</v>
      </c>
      <c r="E35" s="250">
        <v>0</v>
      </c>
      <c r="F35" s="250">
        <v>0</v>
      </c>
      <c r="G35" s="254" t="e">
        <f t="shared" si="1"/>
        <v>#DIV/0!</v>
      </c>
    </row>
    <row r="36" spans="1:7" x14ac:dyDescent="0.25">
      <c r="A36" s="310"/>
      <c r="B36" s="320"/>
      <c r="C36" s="310"/>
      <c r="D36" s="218" t="s">
        <v>479</v>
      </c>
      <c r="E36" s="250">
        <v>29148.400000000001</v>
      </c>
      <c r="F36" s="250">
        <v>20388.900000000001</v>
      </c>
      <c r="G36" s="255">
        <f>ROUND(F36/E36*100,1)</f>
        <v>69.900000000000006</v>
      </c>
    </row>
    <row r="37" spans="1:7" ht="45.75" customHeight="1" x14ac:dyDescent="0.25">
      <c r="A37" s="310"/>
      <c r="B37" s="320"/>
      <c r="C37" s="310"/>
      <c r="D37" s="218" t="s">
        <v>480</v>
      </c>
      <c r="E37" s="250">
        <v>0</v>
      </c>
      <c r="F37" s="250">
        <v>0</v>
      </c>
      <c r="G37" s="254" t="e">
        <f t="shared" si="1"/>
        <v>#DIV/0!</v>
      </c>
    </row>
    <row r="38" spans="1:7" ht="53.25" customHeight="1" x14ac:dyDescent="0.25">
      <c r="A38" s="310"/>
      <c r="B38" s="320"/>
      <c r="C38" s="310"/>
      <c r="D38" s="218" t="s">
        <v>481</v>
      </c>
      <c r="E38" s="250">
        <v>0</v>
      </c>
      <c r="F38" s="250">
        <v>0</v>
      </c>
      <c r="G38" s="254" t="e">
        <f t="shared" si="1"/>
        <v>#DIV/0!</v>
      </c>
    </row>
    <row r="39" spans="1:7" ht="45" customHeight="1" x14ac:dyDescent="0.25">
      <c r="A39" s="310"/>
      <c r="B39" s="320"/>
      <c r="C39" s="310"/>
      <c r="D39" s="218" t="s">
        <v>482</v>
      </c>
      <c r="E39" s="250">
        <v>0</v>
      </c>
      <c r="F39" s="250">
        <v>0</v>
      </c>
      <c r="G39" s="254" t="e">
        <f t="shared" si="1"/>
        <v>#DIV/0!</v>
      </c>
    </row>
    <row r="40" spans="1:7" x14ac:dyDescent="0.25">
      <c r="A40" s="310"/>
      <c r="B40" s="320"/>
      <c r="C40" s="310"/>
      <c r="D40" s="218" t="s">
        <v>483</v>
      </c>
      <c r="E40" s="250">
        <v>34599.4</v>
      </c>
      <c r="F40" s="250">
        <v>38831</v>
      </c>
      <c r="G40" s="252">
        <f t="shared" si="1"/>
        <v>112.2</v>
      </c>
    </row>
    <row r="41" spans="1:7" x14ac:dyDescent="0.25">
      <c r="A41" s="310">
        <v>16</v>
      </c>
      <c r="B41" s="320">
        <v>3</v>
      </c>
      <c r="C41" s="310" t="s">
        <v>2</v>
      </c>
      <c r="D41" s="218" t="s">
        <v>444</v>
      </c>
      <c r="E41" s="73">
        <f>E42+E49</f>
        <v>457433.2</v>
      </c>
      <c r="F41" s="250">
        <f>F42+F49</f>
        <v>438009.4</v>
      </c>
      <c r="G41" s="252">
        <f t="shared" si="1"/>
        <v>95.8</v>
      </c>
    </row>
    <row r="42" spans="1:7" x14ac:dyDescent="0.25">
      <c r="A42" s="310"/>
      <c r="B42" s="320"/>
      <c r="C42" s="310"/>
      <c r="D42" s="218" t="s">
        <v>484</v>
      </c>
      <c r="E42" s="250">
        <v>62088.4</v>
      </c>
      <c r="F42" s="252">
        <v>62088.4</v>
      </c>
      <c r="G42" s="252">
        <f t="shared" si="1"/>
        <v>100</v>
      </c>
    </row>
    <row r="43" spans="1:7" x14ac:dyDescent="0.25">
      <c r="A43" s="310"/>
      <c r="B43" s="320"/>
      <c r="C43" s="310"/>
      <c r="D43" s="218" t="s">
        <v>485</v>
      </c>
      <c r="E43" s="253"/>
      <c r="F43" s="256"/>
      <c r="G43" s="252"/>
    </row>
    <row r="44" spans="1:7" x14ac:dyDescent="0.25">
      <c r="A44" s="310"/>
      <c r="B44" s="320"/>
      <c r="C44" s="310"/>
      <c r="D44" s="218" t="s">
        <v>478</v>
      </c>
      <c r="E44" s="250">
        <v>0</v>
      </c>
      <c r="F44" s="252">
        <v>0</v>
      </c>
      <c r="G44" s="254" t="e">
        <f t="shared" si="1"/>
        <v>#DIV/0!</v>
      </c>
    </row>
    <row r="45" spans="1:7" x14ac:dyDescent="0.25">
      <c r="A45" s="310"/>
      <c r="B45" s="320"/>
      <c r="C45" s="310"/>
      <c r="D45" s="218" t="s">
        <v>479</v>
      </c>
      <c r="E45" s="250">
        <v>62088.4</v>
      </c>
      <c r="F45" s="252">
        <v>62088.4</v>
      </c>
      <c r="G45" s="252">
        <f t="shared" si="1"/>
        <v>100</v>
      </c>
    </row>
    <row r="46" spans="1:7" ht="36" x14ac:dyDescent="0.25">
      <c r="A46" s="310"/>
      <c r="B46" s="320"/>
      <c r="C46" s="310"/>
      <c r="D46" s="218" t="s">
        <v>480</v>
      </c>
      <c r="E46" s="250">
        <v>0</v>
      </c>
      <c r="F46" s="250">
        <v>0</v>
      </c>
      <c r="G46" s="254" t="e">
        <f t="shared" si="1"/>
        <v>#DIV/0!</v>
      </c>
    </row>
    <row r="47" spans="1:7" ht="51" customHeight="1" x14ac:dyDescent="0.25">
      <c r="A47" s="310"/>
      <c r="B47" s="320"/>
      <c r="C47" s="310"/>
      <c r="D47" s="218" t="s">
        <v>481</v>
      </c>
      <c r="E47" s="250">
        <v>0</v>
      </c>
      <c r="F47" s="250">
        <v>0</v>
      </c>
      <c r="G47" s="254" t="e">
        <f t="shared" si="1"/>
        <v>#DIV/0!</v>
      </c>
    </row>
    <row r="48" spans="1:7" ht="45.75" customHeight="1" x14ac:dyDescent="0.25">
      <c r="A48" s="310"/>
      <c r="B48" s="320"/>
      <c r="C48" s="310"/>
      <c r="D48" s="218" t="s">
        <v>482</v>
      </c>
      <c r="E48" s="250">
        <v>0</v>
      </c>
      <c r="F48" s="250">
        <v>0</v>
      </c>
      <c r="G48" s="254" t="e">
        <f t="shared" si="1"/>
        <v>#DIV/0!</v>
      </c>
    </row>
    <row r="49" spans="1:13" x14ac:dyDescent="0.25">
      <c r="A49" s="310"/>
      <c r="B49" s="320"/>
      <c r="C49" s="310"/>
      <c r="D49" s="218" t="s">
        <v>483</v>
      </c>
      <c r="E49" s="250">
        <v>395344.8</v>
      </c>
      <c r="F49" s="250">
        <v>375921</v>
      </c>
      <c r="G49" s="252">
        <f t="shared" si="1"/>
        <v>95.1</v>
      </c>
    </row>
    <row r="50" spans="1:13" x14ac:dyDescent="0.25">
      <c r="A50" s="310">
        <v>16</v>
      </c>
      <c r="B50" s="320">
        <v>4</v>
      </c>
      <c r="C50" s="310" t="s">
        <v>17</v>
      </c>
      <c r="D50" s="218" t="s">
        <v>444</v>
      </c>
      <c r="E50" s="73">
        <f>E51</f>
        <v>224752.1</v>
      </c>
      <c r="F50" s="250">
        <f>F51</f>
        <v>242057.4</v>
      </c>
      <c r="G50" s="252">
        <f t="shared" si="1"/>
        <v>107.7</v>
      </c>
    </row>
    <row r="51" spans="1:13" x14ac:dyDescent="0.25">
      <c r="A51" s="310"/>
      <c r="B51" s="320"/>
      <c r="C51" s="310"/>
      <c r="D51" s="218" t="s">
        <v>484</v>
      </c>
      <c r="E51" s="250">
        <v>224752.1</v>
      </c>
      <c r="F51" s="250">
        <v>242057.4</v>
      </c>
      <c r="G51" s="252">
        <f t="shared" si="1"/>
        <v>107.7</v>
      </c>
    </row>
    <row r="52" spans="1:13" x14ac:dyDescent="0.25">
      <c r="A52" s="310"/>
      <c r="B52" s="320"/>
      <c r="C52" s="310"/>
      <c r="D52" s="218" t="s">
        <v>485</v>
      </c>
      <c r="E52" s="253"/>
      <c r="F52" s="253"/>
      <c r="G52" s="252"/>
    </row>
    <row r="53" spans="1:13" x14ac:dyDescent="0.25">
      <c r="A53" s="310"/>
      <c r="B53" s="320"/>
      <c r="C53" s="310"/>
      <c r="D53" s="218" t="s">
        <v>478</v>
      </c>
      <c r="E53" s="250">
        <v>0</v>
      </c>
      <c r="F53" s="250">
        <v>0</v>
      </c>
      <c r="G53" s="254" t="e">
        <f t="shared" si="1"/>
        <v>#DIV/0!</v>
      </c>
    </row>
    <row r="54" spans="1:13" x14ac:dyDescent="0.25">
      <c r="A54" s="310"/>
      <c r="B54" s="320"/>
      <c r="C54" s="310"/>
      <c r="D54" s="218" t="s">
        <v>479</v>
      </c>
      <c r="E54" s="250">
        <v>206391</v>
      </c>
      <c r="F54" s="250">
        <v>207918.1</v>
      </c>
      <c r="G54" s="252">
        <f t="shared" si="1"/>
        <v>100.7</v>
      </c>
    </row>
    <row r="55" spans="1:13" ht="54.75" customHeight="1" x14ac:dyDescent="0.25">
      <c r="A55" s="310"/>
      <c r="B55" s="320"/>
      <c r="C55" s="310"/>
      <c r="D55" s="218" t="s">
        <v>480</v>
      </c>
      <c r="E55" s="250">
        <v>0</v>
      </c>
      <c r="F55" s="250">
        <v>0</v>
      </c>
      <c r="G55" s="254" t="e">
        <f t="shared" si="1"/>
        <v>#DIV/0!</v>
      </c>
    </row>
    <row r="56" spans="1:13" ht="45.75" customHeight="1" x14ac:dyDescent="0.25">
      <c r="A56" s="310"/>
      <c r="B56" s="320"/>
      <c r="C56" s="310"/>
      <c r="D56" s="218" t="s">
        <v>481</v>
      </c>
      <c r="E56" s="250">
        <v>0</v>
      </c>
      <c r="F56" s="250">
        <v>0</v>
      </c>
      <c r="G56" s="254" t="e">
        <f t="shared" si="1"/>
        <v>#DIV/0!</v>
      </c>
    </row>
    <row r="57" spans="1:13" ht="45.75" customHeight="1" x14ac:dyDescent="0.25">
      <c r="A57" s="310"/>
      <c r="B57" s="320"/>
      <c r="C57" s="310"/>
      <c r="D57" s="218" t="s">
        <v>486</v>
      </c>
      <c r="E57" s="250">
        <v>0</v>
      </c>
      <c r="F57" s="250">
        <v>0</v>
      </c>
      <c r="G57" s="254" t="e">
        <f t="shared" si="1"/>
        <v>#DIV/0!</v>
      </c>
    </row>
    <row r="58" spans="1:13" x14ac:dyDescent="0.25">
      <c r="A58" s="310"/>
      <c r="B58" s="320"/>
      <c r="C58" s="310"/>
      <c r="D58" s="218" t="s">
        <v>483</v>
      </c>
      <c r="E58" s="250">
        <v>0</v>
      </c>
      <c r="F58" s="250">
        <v>0</v>
      </c>
      <c r="G58" s="254" t="e">
        <f t="shared" si="1"/>
        <v>#DIV/0!</v>
      </c>
    </row>
    <row r="59" spans="1:13" x14ac:dyDescent="0.25">
      <c r="E59" s="29"/>
    </row>
    <row r="60" spans="1:13" ht="18.75" x14ac:dyDescent="0.3">
      <c r="B60" s="50"/>
      <c r="C60" s="50"/>
      <c r="D60" s="50"/>
      <c r="E60" s="50"/>
      <c r="F60" s="51"/>
      <c r="G60" s="51"/>
      <c r="H60" s="51"/>
      <c r="I60" s="52"/>
      <c r="J60" s="51"/>
      <c r="K60" s="53"/>
      <c r="L60" s="51"/>
      <c r="M60" s="51"/>
    </row>
    <row r="61" spans="1:13" ht="18.75" x14ac:dyDescent="0.3">
      <c r="A61" s="341" t="s">
        <v>487</v>
      </c>
      <c r="B61" s="341"/>
      <c r="C61" s="341"/>
      <c r="F61" s="51" t="s">
        <v>338</v>
      </c>
    </row>
  </sheetData>
  <mergeCells count="30">
    <mergeCell ref="A8:C8"/>
    <mergeCell ref="D8:G8"/>
    <mergeCell ref="A3:G3"/>
    <mergeCell ref="D4:E4"/>
    <mergeCell ref="G4:H4"/>
    <mergeCell ref="A6:C6"/>
    <mergeCell ref="D6:G6"/>
    <mergeCell ref="A12:B13"/>
    <mergeCell ref="C12:C14"/>
    <mergeCell ref="D12:D14"/>
    <mergeCell ref="E12:F12"/>
    <mergeCell ref="G12:G14"/>
    <mergeCell ref="E13:E14"/>
    <mergeCell ref="F13:F14"/>
    <mergeCell ref="A15:A22"/>
    <mergeCell ref="B15:B22"/>
    <mergeCell ref="C15:C22"/>
    <mergeCell ref="A23:A31"/>
    <mergeCell ref="B23:B31"/>
    <mergeCell ref="C23:C31"/>
    <mergeCell ref="A50:A58"/>
    <mergeCell ref="B50:B58"/>
    <mergeCell ref="C50:C58"/>
    <mergeCell ref="A61:C61"/>
    <mergeCell ref="A32:A40"/>
    <mergeCell ref="B32:B40"/>
    <mergeCell ref="C32:C40"/>
    <mergeCell ref="A41:A49"/>
    <mergeCell ref="B41:B49"/>
    <mergeCell ref="C41:C49"/>
  </mergeCells>
  <pageMargins left="0.31496062992125984" right="0" top="0.55118110236220474" bottom="0.15748031496062992" header="0.31496062992125984" footer="0.31496062992125984"/>
  <pageSetup paperSize="9" scale="98" orientation="landscape"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P108"/>
  <sheetViews>
    <sheetView topLeftCell="A79" zoomScale="85" zoomScaleNormal="85" zoomScaleSheetLayoutView="80" workbookViewId="0">
      <selection activeCell="I71" sqref="I71"/>
    </sheetView>
  </sheetViews>
  <sheetFormatPr defaultColWidth="9.140625" defaultRowHeight="15" x14ac:dyDescent="0.25"/>
  <cols>
    <col min="1" max="1" width="5" style="162" customWidth="1"/>
    <col min="2" max="3" width="5.7109375" style="162" customWidth="1"/>
    <col min="4" max="4" width="7" style="162" customWidth="1"/>
    <col min="5" max="5" width="45.140625" style="22" customWidth="1"/>
    <col min="6" max="6" width="31.42578125" style="162" customWidth="1"/>
    <col min="7" max="7" width="17.42578125" style="162" customWidth="1"/>
    <col min="8" max="8" width="15.28515625" style="162" customWidth="1"/>
    <col min="9" max="9" width="67.5703125" style="22" customWidth="1"/>
    <col min="10" max="10" width="70.85546875" style="74" customWidth="1"/>
    <col min="11" max="11" width="39.5703125" style="22" customWidth="1"/>
    <col min="12" max="42" width="9.140625" style="22"/>
    <col min="43" max="16384" width="9.140625" style="6"/>
  </cols>
  <sheetData>
    <row r="1" spans="1:42" x14ac:dyDescent="0.25">
      <c r="K1" s="54" t="s">
        <v>161</v>
      </c>
    </row>
    <row r="2" spans="1:42" x14ac:dyDescent="0.25">
      <c r="K2" s="54"/>
    </row>
    <row r="3" spans="1:42" ht="20.25" customHeight="1" x14ac:dyDescent="0.3">
      <c r="A3" s="378" t="s">
        <v>162</v>
      </c>
      <c r="B3" s="378"/>
      <c r="C3" s="378"/>
      <c r="D3" s="378"/>
      <c r="E3" s="378"/>
      <c r="F3" s="378"/>
      <c r="G3" s="378"/>
      <c r="H3" s="378"/>
      <c r="I3" s="378"/>
      <c r="J3" s="378"/>
      <c r="K3" s="378"/>
    </row>
    <row r="4" spans="1:42" ht="24.75" customHeight="1" x14ac:dyDescent="0.25">
      <c r="F4" s="54" t="s">
        <v>45</v>
      </c>
      <c r="G4" s="379" t="s">
        <v>350</v>
      </c>
      <c r="H4" s="379"/>
      <c r="K4" s="54"/>
    </row>
    <row r="5" spans="1:42" x14ac:dyDescent="0.25">
      <c r="G5" s="36"/>
      <c r="H5" s="36"/>
      <c r="K5" s="54"/>
    </row>
    <row r="6" spans="1:42" x14ac:dyDescent="0.25">
      <c r="A6" s="380" t="s">
        <v>47</v>
      </c>
      <c r="B6" s="380"/>
      <c r="C6" s="380"/>
      <c r="D6" s="380"/>
      <c r="E6" s="380"/>
      <c r="F6" s="379" t="s">
        <v>59</v>
      </c>
      <c r="G6" s="379"/>
      <c r="H6" s="379"/>
      <c r="I6" s="379"/>
      <c r="K6" s="55"/>
    </row>
    <row r="7" spans="1:42" x14ac:dyDescent="0.25">
      <c r="G7" s="36"/>
      <c r="H7" s="36"/>
      <c r="K7" s="54"/>
    </row>
    <row r="8" spans="1:42" ht="16.5" customHeight="1" x14ac:dyDescent="0.25">
      <c r="A8" s="380" t="s">
        <v>48</v>
      </c>
      <c r="B8" s="380"/>
      <c r="C8" s="380"/>
      <c r="D8" s="380"/>
      <c r="E8" s="380"/>
      <c r="F8" s="379" t="s">
        <v>99</v>
      </c>
      <c r="G8" s="379"/>
      <c r="H8" s="379"/>
      <c r="I8" s="379"/>
    </row>
    <row r="10" spans="1:42" ht="87" customHeight="1" x14ac:dyDescent="0.25">
      <c r="A10" s="383" t="s">
        <v>3</v>
      </c>
      <c r="B10" s="384"/>
      <c r="C10" s="384"/>
      <c r="D10" s="385"/>
      <c r="E10" s="347" t="s">
        <v>163</v>
      </c>
      <c r="F10" s="347" t="s">
        <v>164</v>
      </c>
      <c r="G10" s="347" t="s">
        <v>165</v>
      </c>
      <c r="H10" s="347" t="s">
        <v>166</v>
      </c>
      <c r="I10" s="347" t="s">
        <v>167</v>
      </c>
      <c r="J10" s="349" t="s">
        <v>168</v>
      </c>
      <c r="K10" s="347" t="s">
        <v>169</v>
      </c>
    </row>
    <row r="11" spans="1:42" ht="21.75" customHeight="1" x14ac:dyDescent="0.25">
      <c r="A11" s="145" t="s">
        <v>4</v>
      </c>
      <c r="B11" s="145" t="s">
        <v>5</v>
      </c>
      <c r="C11" s="145" t="s">
        <v>6</v>
      </c>
      <c r="D11" s="145" t="s">
        <v>7</v>
      </c>
      <c r="E11" s="348"/>
      <c r="F11" s="348"/>
      <c r="G11" s="348"/>
      <c r="H11" s="348"/>
      <c r="I11" s="348"/>
      <c r="J11" s="350"/>
      <c r="K11" s="348"/>
    </row>
    <row r="12" spans="1:42" s="79" customFormat="1" ht="32.25" customHeight="1" x14ac:dyDescent="0.25">
      <c r="A12" s="75" t="s">
        <v>55</v>
      </c>
      <c r="B12" s="75"/>
      <c r="C12" s="75"/>
      <c r="D12" s="75"/>
      <c r="E12" s="76" t="s">
        <v>98</v>
      </c>
      <c r="F12" s="76"/>
      <c r="G12" s="76"/>
      <c r="H12" s="76"/>
      <c r="I12" s="76"/>
      <c r="J12" s="77"/>
      <c r="K12" s="76"/>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row>
    <row r="13" spans="1:42" x14ac:dyDescent="0.25">
      <c r="A13" s="381" t="s">
        <v>55</v>
      </c>
      <c r="B13" s="381" t="s">
        <v>91</v>
      </c>
      <c r="C13" s="381"/>
      <c r="D13" s="381"/>
      <c r="E13" s="351" t="s">
        <v>16</v>
      </c>
      <c r="F13" s="347" t="s">
        <v>170</v>
      </c>
      <c r="G13" s="347" t="s">
        <v>171</v>
      </c>
      <c r="H13" s="347" t="s">
        <v>171</v>
      </c>
      <c r="I13" s="347"/>
      <c r="J13" s="349"/>
      <c r="K13" s="80"/>
    </row>
    <row r="14" spans="1:42" x14ac:dyDescent="0.25">
      <c r="A14" s="382"/>
      <c r="B14" s="382"/>
      <c r="C14" s="382"/>
      <c r="D14" s="382"/>
      <c r="E14" s="348"/>
      <c r="F14" s="348"/>
      <c r="G14" s="348"/>
      <c r="H14" s="348"/>
      <c r="I14" s="348"/>
      <c r="J14" s="350"/>
      <c r="K14" s="146"/>
    </row>
    <row r="15" spans="1:42" ht="15" customHeight="1" x14ac:dyDescent="0.25">
      <c r="A15" s="354">
        <v>16</v>
      </c>
      <c r="B15" s="354" t="s">
        <v>91</v>
      </c>
      <c r="C15" s="354" t="s">
        <v>12</v>
      </c>
      <c r="D15" s="354"/>
      <c r="E15" s="372" t="s">
        <v>172</v>
      </c>
      <c r="F15" s="352" t="s">
        <v>173</v>
      </c>
      <c r="G15" s="371" t="s">
        <v>379</v>
      </c>
      <c r="H15" s="371" t="s">
        <v>379</v>
      </c>
      <c r="I15" s="361" t="s">
        <v>174</v>
      </c>
      <c r="J15" s="361" t="s">
        <v>424</v>
      </c>
      <c r="K15" s="368" t="s">
        <v>175</v>
      </c>
    </row>
    <row r="16" spans="1:42" x14ac:dyDescent="0.25">
      <c r="A16" s="355"/>
      <c r="B16" s="355"/>
      <c r="C16" s="355"/>
      <c r="D16" s="355"/>
      <c r="E16" s="373"/>
      <c r="F16" s="353"/>
      <c r="G16" s="353"/>
      <c r="H16" s="353"/>
      <c r="I16" s="362"/>
      <c r="J16" s="362"/>
      <c r="K16" s="369"/>
    </row>
    <row r="17" spans="1:42" ht="38.25" customHeight="1" x14ac:dyDescent="0.25">
      <c r="A17" s="356"/>
      <c r="B17" s="356"/>
      <c r="C17" s="356"/>
      <c r="D17" s="356"/>
      <c r="E17" s="374"/>
      <c r="F17" s="367"/>
      <c r="G17" s="367"/>
      <c r="H17" s="367"/>
      <c r="I17" s="363"/>
      <c r="J17" s="363"/>
      <c r="K17" s="370"/>
    </row>
    <row r="18" spans="1:42" s="22" customFormat="1" ht="119.25" customHeight="1" x14ac:dyDescent="0.25">
      <c r="A18" s="148" t="s">
        <v>55</v>
      </c>
      <c r="B18" s="148" t="s">
        <v>91</v>
      </c>
      <c r="C18" s="148" t="s">
        <v>13</v>
      </c>
      <c r="D18" s="148"/>
      <c r="E18" s="147" t="s">
        <v>72</v>
      </c>
      <c r="F18" s="163"/>
      <c r="G18" s="147"/>
      <c r="H18" s="147"/>
      <c r="I18" s="100" t="s">
        <v>380</v>
      </c>
      <c r="J18" s="154" t="s">
        <v>370</v>
      </c>
      <c r="K18" s="157" t="s">
        <v>175</v>
      </c>
    </row>
    <row r="19" spans="1:42" ht="239.25" customHeight="1" x14ac:dyDescent="0.25">
      <c r="A19" s="82">
        <v>16</v>
      </c>
      <c r="B19" s="82" t="s">
        <v>91</v>
      </c>
      <c r="C19" s="82" t="s">
        <v>13</v>
      </c>
      <c r="D19" s="82" t="s">
        <v>12</v>
      </c>
      <c r="E19" s="83" t="s">
        <v>82</v>
      </c>
      <c r="F19" s="84" t="s">
        <v>354</v>
      </c>
      <c r="G19" s="81" t="s">
        <v>359</v>
      </c>
      <c r="H19" s="81" t="s">
        <v>359</v>
      </c>
      <c r="I19" s="13" t="s">
        <v>176</v>
      </c>
      <c r="J19" s="25" t="s">
        <v>367</v>
      </c>
      <c r="K19" s="13" t="s">
        <v>175</v>
      </c>
    </row>
    <row r="20" spans="1:42" s="85" customFormat="1" ht="114.75" x14ac:dyDescent="0.25">
      <c r="A20" s="150" t="s">
        <v>55</v>
      </c>
      <c r="B20" s="150" t="s">
        <v>91</v>
      </c>
      <c r="C20" s="150" t="s">
        <v>13</v>
      </c>
      <c r="D20" s="150" t="s">
        <v>13</v>
      </c>
      <c r="E20" s="160" t="s">
        <v>84</v>
      </c>
      <c r="F20" s="84" t="s">
        <v>354</v>
      </c>
      <c r="G20" s="81" t="s">
        <v>359</v>
      </c>
      <c r="H20" s="81" t="s">
        <v>359</v>
      </c>
      <c r="I20" s="153" t="s">
        <v>177</v>
      </c>
      <c r="J20" s="153" t="s">
        <v>353</v>
      </c>
      <c r="K20" s="13" t="s">
        <v>175</v>
      </c>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row>
    <row r="21" spans="1:42" ht="76.5" x14ac:dyDescent="0.25">
      <c r="A21" s="86">
        <v>16</v>
      </c>
      <c r="B21" s="86" t="s">
        <v>91</v>
      </c>
      <c r="C21" s="86" t="s">
        <v>13</v>
      </c>
      <c r="D21" s="86" t="s">
        <v>14</v>
      </c>
      <c r="E21" s="13" t="s">
        <v>73</v>
      </c>
      <c r="F21" s="84" t="s">
        <v>178</v>
      </c>
      <c r="G21" s="81" t="s">
        <v>359</v>
      </c>
      <c r="H21" s="81" t="s">
        <v>359</v>
      </c>
      <c r="I21" s="83" t="s">
        <v>179</v>
      </c>
      <c r="J21" s="13" t="s">
        <v>371</v>
      </c>
      <c r="K21" s="13" t="s">
        <v>175</v>
      </c>
    </row>
    <row r="22" spans="1:42" s="85" customFormat="1" ht="51" x14ac:dyDescent="0.25">
      <c r="A22" s="86">
        <v>16</v>
      </c>
      <c r="B22" s="86" t="s">
        <v>91</v>
      </c>
      <c r="C22" s="86" t="s">
        <v>13</v>
      </c>
      <c r="D22" s="86" t="s">
        <v>9</v>
      </c>
      <c r="E22" s="13" t="s">
        <v>180</v>
      </c>
      <c r="F22" s="84" t="s">
        <v>355</v>
      </c>
      <c r="G22" s="87" t="s">
        <v>384</v>
      </c>
      <c r="H22" s="87" t="s">
        <v>384</v>
      </c>
      <c r="I22" s="83" t="s">
        <v>181</v>
      </c>
      <c r="J22" s="13" t="s">
        <v>368</v>
      </c>
      <c r="K22" s="13" t="s">
        <v>182</v>
      </c>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row>
    <row r="23" spans="1:42" ht="51" x14ac:dyDescent="0.25">
      <c r="A23" s="86">
        <v>16</v>
      </c>
      <c r="B23" s="86" t="s">
        <v>91</v>
      </c>
      <c r="C23" s="86" t="s">
        <v>14</v>
      </c>
      <c r="D23" s="86"/>
      <c r="E23" s="13" t="s">
        <v>183</v>
      </c>
      <c r="F23" s="84"/>
      <c r="G23" s="87"/>
      <c r="H23" s="13"/>
      <c r="I23" s="83" t="s">
        <v>499</v>
      </c>
      <c r="J23" s="13" t="s">
        <v>356</v>
      </c>
      <c r="K23" s="77" t="s">
        <v>175</v>
      </c>
    </row>
    <row r="24" spans="1:42" ht="52.5" customHeight="1" x14ac:dyDescent="0.25">
      <c r="A24" s="86">
        <v>16</v>
      </c>
      <c r="B24" s="86" t="s">
        <v>91</v>
      </c>
      <c r="C24" s="86" t="s">
        <v>14</v>
      </c>
      <c r="D24" s="86" t="s">
        <v>12</v>
      </c>
      <c r="E24" s="13" t="s">
        <v>184</v>
      </c>
      <c r="F24" s="84" t="s">
        <v>185</v>
      </c>
      <c r="G24" s="87" t="s">
        <v>384</v>
      </c>
      <c r="H24" s="87" t="s">
        <v>384</v>
      </c>
      <c r="I24" s="13" t="s">
        <v>186</v>
      </c>
      <c r="J24" s="13" t="s">
        <v>187</v>
      </c>
      <c r="K24" s="13" t="s">
        <v>175</v>
      </c>
    </row>
    <row r="25" spans="1:42" ht="79.5" customHeight="1" x14ac:dyDescent="0.25">
      <c r="A25" s="86">
        <v>16</v>
      </c>
      <c r="B25" s="86" t="s">
        <v>91</v>
      </c>
      <c r="C25" s="86" t="s">
        <v>14</v>
      </c>
      <c r="D25" s="86" t="s">
        <v>13</v>
      </c>
      <c r="E25" s="13" t="s">
        <v>46</v>
      </c>
      <c r="F25" s="84" t="s">
        <v>185</v>
      </c>
      <c r="G25" s="87" t="s">
        <v>385</v>
      </c>
      <c r="H25" s="87" t="s">
        <v>384</v>
      </c>
      <c r="I25" s="83" t="s">
        <v>188</v>
      </c>
      <c r="J25" s="13" t="s">
        <v>189</v>
      </c>
      <c r="K25" s="13" t="s">
        <v>175</v>
      </c>
    </row>
    <row r="26" spans="1:42" ht="81.75" customHeight="1" x14ac:dyDescent="0.25">
      <c r="A26" s="86">
        <v>16</v>
      </c>
      <c r="B26" s="86" t="s">
        <v>91</v>
      </c>
      <c r="C26" s="86" t="s">
        <v>14</v>
      </c>
      <c r="D26" s="86" t="s">
        <v>14</v>
      </c>
      <c r="E26" s="13" t="s">
        <v>190</v>
      </c>
      <c r="F26" s="84" t="s">
        <v>191</v>
      </c>
      <c r="G26" s="87" t="s">
        <v>381</v>
      </c>
      <c r="H26" s="87">
        <v>44271</v>
      </c>
      <c r="I26" s="88" t="s">
        <v>192</v>
      </c>
      <c r="J26" s="88" t="s">
        <v>357</v>
      </c>
      <c r="K26" s="84" t="s">
        <v>175</v>
      </c>
    </row>
    <row r="27" spans="1:42" ht="174" customHeight="1" x14ac:dyDescent="0.25">
      <c r="A27" s="148">
        <v>16</v>
      </c>
      <c r="B27" s="148" t="s">
        <v>91</v>
      </c>
      <c r="C27" s="148" t="s">
        <v>9</v>
      </c>
      <c r="D27" s="148"/>
      <c r="E27" s="159" t="s">
        <v>193</v>
      </c>
      <c r="F27" s="163" t="s">
        <v>185</v>
      </c>
      <c r="G27" s="158" t="s">
        <v>382</v>
      </c>
      <c r="H27" s="158" t="s">
        <v>382</v>
      </c>
      <c r="I27" s="117" t="s">
        <v>329</v>
      </c>
      <c r="J27" s="13" t="s">
        <v>372</v>
      </c>
      <c r="K27" s="89" t="s">
        <v>175</v>
      </c>
    </row>
    <row r="28" spans="1:42" ht="111" customHeight="1" x14ac:dyDescent="0.25">
      <c r="A28" s="86" t="s">
        <v>55</v>
      </c>
      <c r="B28" s="86" t="s">
        <v>91</v>
      </c>
      <c r="C28" s="86" t="s">
        <v>9</v>
      </c>
      <c r="D28" s="86" t="s">
        <v>12</v>
      </c>
      <c r="E28" s="13" t="s">
        <v>194</v>
      </c>
      <c r="F28" s="161" t="s">
        <v>195</v>
      </c>
      <c r="G28" s="158" t="s">
        <v>382</v>
      </c>
      <c r="H28" s="158" t="s">
        <v>382</v>
      </c>
      <c r="I28" s="154" t="s">
        <v>196</v>
      </c>
      <c r="J28" s="166" t="s">
        <v>333</v>
      </c>
      <c r="K28" s="161" t="s">
        <v>175</v>
      </c>
    </row>
    <row r="29" spans="1:42" ht="51" x14ac:dyDescent="0.25">
      <c r="A29" s="86">
        <v>16</v>
      </c>
      <c r="B29" s="86" t="s">
        <v>91</v>
      </c>
      <c r="C29" s="86" t="s">
        <v>9</v>
      </c>
      <c r="D29" s="86" t="s">
        <v>13</v>
      </c>
      <c r="E29" s="13" t="s">
        <v>197</v>
      </c>
      <c r="F29" s="88" t="s">
        <v>198</v>
      </c>
      <c r="G29" s="158" t="s">
        <v>382</v>
      </c>
      <c r="H29" s="158" t="s">
        <v>382</v>
      </c>
      <c r="I29" s="13" t="s">
        <v>199</v>
      </c>
      <c r="J29" s="13" t="s">
        <v>373</v>
      </c>
      <c r="K29" s="25" t="s">
        <v>175</v>
      </c>
    </row>
    <row r="30" spans="1:42" ht="99.75" customHeight="1" x14ac:dyDescent="0.25">
      <c r="A30" s="86">
        <v>16</v>
      </c>
      <c r="B30" s="86" t="s">
        <v>91</v>
      </c>
      <c r="C30" s="86" t="s">
        <v>9</v>
      </c>
      <c r="D30" s="86" t="s">
        <v>14</v>
      </c>
      <c r="E30" s="13" t="s">
        <v>200</v>
      </c>
      <c r="F30" s="88" t="s">
        <v>201</v>
      </c>
      <c r="G30" s="158" t="s">
        <v>382</v>
      </c>
      <c r="H30" s="158" t="s">
        <v>382</v>
      </c>
      <c r="I30" s="83" t="s">
        <v>202</v>
      </c>
      <c r="J30" s="13" t="s">
        <v>374</v>
      </c>
      <c r="K30" s="25" t="s">
        <v>175</v>
      </c>
    </row>
    <row r="31" spans="1:42" ht="69" customHeight="1" x14ac:dyDescent="0.25">
      <c r="A31" s="86">
        <v>16</v>
      </c>
      <c r="B31" s="86" t="s">
        <v>91</v>
      </c>
      <c r="C31" s="86" t="s">
        <v>9</v>
      </c>
      <c r="D31" s="86" t="s">
        <v>9</v>
      </c>
      <c r="E31" s="13" t="s">
        <v>203</v>
      </c>
      <c r="F31" s="88" t="s">
        <v>195</v>
      </c>
      <c r="G31" s="158" t="s">
        <v>382</v>
      </c>
      <c r="H31" s="158" t="s">
        <v>382</v>
      </c>
      <c r="I31" s="90" t="s">
        <v>342</v>
      </c>
      <c r="J31" s="13" t="s">
        <v>375</v>
      </c>
      <c r="K31" s="25" t="s">
        <v>175</v>
      </c>
    </row>
    <row r="32" spans="1:42" ht="76.5" x14ac:dyDescent="0.25">
      <c r="A32" s="91" t="s">
        <v>55</v>
      </c>
      <c r="B32" s="91" t="s">
        <v>91</v>
      </c>
      <c r="C32" s="91" t="s">
        <v>115</v>
      </c>
      <c r="D32" s="91"/>
      <c r="E32" s="152" t="s">
        <v>204</v>
      </c>
      <c r="F32" s="88" t="s">
        <v>205</v>
      </c>
      <c r="G32" s="158" t="s">
        <v>382</v>
      </c>
      <c r="H32" s="158" t="s">
        <v>382</v>
      </c>
      <c r="I32" s="92"/>
      <c r="J32" s="152"/>
      <c r="K32" s="89" t="s">
        <v>175</v>
      </c>
    </row>
    <row r="33" spans="1:12" ht="76.5" x14ac:dyDescent="0.25">
      <c r="A33" s="91" t="s">
        <v>55</v>
      </c>
      <c r="B33" s="91" t="s">
        <v>91</v>
      </c>
      <c r="C33" s="91" t="s">
        <v>115</v>
      </c>
      <c r="D33" s="91" t="s">
        <v>12</v>
      </c>
      <c r="E33" s="152" t="s">
        <v>206</v>
      </c>
      <c r="F33" s="88" t="s">
        <v>205</v>
      </c>
      <c r="G33" s="158" t="s">
        <v>382</v>
      </c>
      <c r="H33" s="158" t="s">
        <v>382</v>
      </c>
      <c r="I33" s="147" t="s">
        <v>207</v>
      </c>
      <c r="J33" s="152" t="s">
        <v>369</v>
      </c>
      <c r="K33" s="25" t="s">
        <v>175</v>
      </c>
    </row>
    <row r="34" spans="1:12" x14ac:dyDescent="0.25">
      <c r="A34" s="354">
        <v>16</v>
      </c>
      <c r="B34" s="354" t="s">
        <v>92</v>
      </c>
      <c r="C34" s="354"/>
      <c r="D34" s="354"/>
      <c r="E34" s="368" t="s">
        <v>0</v>
      </c>
      <c r="F34" s="386" t="s">
        <v>208</v>
      </c>
      <c r="G34" s="352"/>
      <c r="H34" s="352"/>
      <c r="I34" s="347"/>
      <c r="J34" s="349"/>
      <c r="K34" s="347"/>
    </row>
    <row r="35" spans="1:12" x14ac:dyDescent="0.25">
      <c r="A35" s="355"/>
      <c r="B35" s="355"/>
      <c r="C35" s="355"/>
      <c r="D35" s="355"/>
      <c r="E35" s="369"/>
      <c r="F35" s="387"/>
      <c r="G35" s="353"/>
      <c r="H35" s="353"/>
      <c r="I35" s="351"/>
      <c r="J35" s="360"/>
      <c r="K35" s="351"/>
    </row>
    <row r="36" spans="1:12" x14ac:dyDescent="0.25">
      <c r="A36" s="355"/>
      <c r="B36" s="355"/>
      <c r="C36" s="355"/>
      <c r="D36" s="355"/>
      <c r="E36" s="369"/>
      <c r="F36" s="387"/>
      <c r="G36" s="353"/>
      <c r="H36" s="353"/>
      <c r="I36" s="348"/>
      <c r="J36" s="350"/>
      <c r="K36" s="348"/>
    </row>
    <row r="37" spans="1:12" ht="211.5" customHeight="1" x14ac:dyDescent="0.25">
      <c r="A37" s="33" t="s">
        <v>55</v>
      </c>
      <c r="B37" s="33" t="s">
        <v>92</v>
      </c>
      <c r="C37" s="33" t="s">
        <v>13</v>
      </c>
      <c r="D37" s="33"/>
      <c r="E37" s="25" t="s">
        <v>74</v>
      </c>
      <c r="F37" s="93"/>
      <c r="G37" s="117"/>
      <c r="H37" s="117"/>
      <c r="I37" s="106" t="s">
        <v>383</v>
      </c>
      <c r="J37" s="107" t="s">
        <v>402</v>
      </c>
      <c r="K37" s="94" t="s">
        <v>209</v>
      </c>
      <c r="L37" s="95"/>
    </row>
    <row r="38" spans="1:12" ht="29.25" customHeight="1" x14ac:dyDescent="0.25">
      <c r="A38" s="354">
        <v>16</v>
      </c>
      <c r="B38" s="354" t="s">
        <v>92</v>
      </c>
      <c r="C38" s="354" t="s">
        <v>13</v>
      </c>
      <c r="D38" s="357" t="s">
        <v>12</v>
      </c>
      <c r="E38" s="372" t="s">
        <v>1</v>
      </c>
      <c r="F38" s="375" t="s">
        <v>210</v>
      </c>
      <c r="G38" s="352" t="s">
        <v>386</v>
      </c>
      <c r="H38" s="352" t="s">
        <v>386</v>
      </c>
      <c r="I38" s="361" t="s">
        <v>211</v>
      </c>
      <c r="J38" s="364" t="s">
        <v>403</v>
      </c>
      <c r="K38" s="372" t="s">
        <v>175</v>
      </c>
      <c r="L38" s="95"/>
    </row>
    <row r="39" spans="1:12" x14ac:dyDescent="0.25">
      <c r="A39" s="355"/>
      <c r="B39" s="355"/>
      <c r="C39" s="355"/>
      <c r="D39" s="358"/>
      <c r="E39" s="373"/>
      <c r="F39" s="376"/>
      <c r="G39" s="353"/>
      <c r="H39" s="353"/>
      <c r="I39" s="362"/>
      <c r="J39" s="365"/>
      <c r="K39" s="373"/>
      <c r="L39" s="95"/>
    </row>
    <row r="40" spans="1:12" ht="27" customHeight="1" x14ac:dyDescent="0.25">
      <c r="A40" s="356"/>
      <c r="B40" s="356"/>
      <c r="C40" s="356"/>
      <c r="D40" s="359"/>
      <c r="E40" s="374"/>
      <c r="F40" s="377"/>
      <c r="G40" s="367"/>
      <c r="H40" s="367"/>
      <c r="I40" s="363"/>
      <c r="J40" s="366"/>
      <c r="K40" s="374"/>
      <c r="L40" s="96"/>
    </row>
    <row r="41" spans="1:12" s="22" customFormat="1" ht="51" x14ac:dyDescent="0.25">
      <c r="A41" s="33">
        <v>16</v>
      </c>
      <c r="B41" s="33" t="s">
        <v>92</v>
      </c>
      <c r="C41" s="33" t="s">
        <v>13</v>
      </c>
      <c r="D41" s="118" t="s">
        <v>13</v>
      </c>
      <c r="E41" s="13" t="s">
        <v>81</v>
      </c>
      <c r="F41" s="88" t="s">
        <v>210</v>
      </c>
      <c r="G41" s="117" t="s">
        <v>359</v>
      </c>
      <c r="H41" s="117" t="s">
        <v>359</v>
      </c>
      <c r="I41" s="83" t="s">
        <v>212</v>
      </c>
      <c r="J41" s="152" t="s">
        <v>404</v>
      </c>
      <c r="K41" s="81" t="s">
        <v>175</v>
      </c>
    </row>
    <row r="42" spans="1:12" ht="83.25" customHeight="1" x14ac:dyDescent="0.25">
      <c r="A42" s="150" t="s">
        <v>55</v>
      </c>
      <c r="B42" s="150" t="s">
        <v>92</v>
      </c>
      <c r="C42" s="150" t="s">
        <v>13</v>
      </c>
      <c r="D42" s="151" t="s">
        <v>14</v>
      </c>
      <c r="E42" s="153" t="s">
        <v>75</v>
      </c>
      <c r="F42" s="88" t="s">
        <v>210</v>
      </c>
      <c r="G42" s="117" t="s">
        <v>359</v>
      </c>
      <c r="H42" s="117" t="s">
        <v>359</v>
      </c>
      <c r="I42" s="153" t="s">
        <v>213</v>
      </c>
      <c r="J42" s="13" t="s">
        <v>214</v>
      </c>
      <c r="K42" s="81" t="s">
        <v>175</v>
      </c>
    </row>
    <row r="43" spans="1:12" ht="66.75" customHeight="1" x14ac:dyDescent="0.25">
      <c r="A43" s="86" t="s">
        <v>55</v>
      </c>
      <c r="B43" s="86" t="s">
        <v>92</v>
      </c>
      <c r="C43" s="86" t="s">
        <v>13</v>
      </c>
      <c r="D43" s="118" t="s">
        <v>9</v>
      </c>
      <c r="E43" s="13" t="s">
        <v>328</v>
      </c>
      <c r="F43" s="88" t="s">
        <v>210</v>
      </c>
      <c r="G43" s="117" t="s">
        <v>359</v>
      </c>
      <c r="H43" s="117" t="s">
        <v>359</v>
      </c>
      <c r="I43" s="83" t="s">
        <v>346</v>
      </c>
      <c r="J43" s="13" t="s">
        <v>498</v>
      </c>
      <c r="K43" s="81" t="s">
        <v>175</v>
      </c>
    </row>
    <row r="44" spans="1:12" ht="66.75" customHeight="1" x14ac:dyDescent="0.25">
      <c r="A44" s="86">
        <v>16</v>
      </c>
      <c r="B44" s="86" t="s">
        <v>92</v>
      </c>
      <c r="C44" s="86" t="s">
        <v>13</v>
      </c>
      <c r="D44" s="86" t="s">
        <v>10</v>
      </c>
      <c r="E44" s="13" t="s">
        <v>215</v>
      </c>
      <c r="F44" s="88" t="s">
        <v>210</v>
      </c>
      <c r="G44" s="117" t="s">
        <v>359</v>
      </c>
      <c r="H44" s="117" t="s">
        <v>359</v>
      </c>
      <c r="I44" s="83" t="s">
        <v>216</v>
      </c>
      <c r="J44" s="13" t="s">
        <v>387</v>
      </c>
      <c r="K44" s="97" t="s">
        <v>175</v>
      </c>
    </row>
    <row r="45" spans="1:12" ht="61.5" customHeight="1" x14ac:dyDescent="0.25">
      <c r="A45" s="86">
        <v>16</v>
      </c>
      <c r="B45" s="86" t="s">
        <v>92</v>
      </c>
      <c r="C45" s="86" t="s">
        <v>13</v>
      </c>
      <c r="D45" s="86" t="s">
        <v>15</v>
      </c>
      <c r="E45" s="13" t="s">
        <v>217</v>
      </c>
      <c r="F45" s="88" t="s">
        <v>210</v>
      </c>
      <c r="G45" s="117" t="s">
        <v>359</v>
      </c>
      <c r="H45" s="117" t="s">
        <v>359</v>
      </c>
      <c r="I45" s="83" t="s">
        <v>218</v>
      </c>
      <c r="J45" s="13" t="s">
        <v>388</v>
      </c>
      <c r="K45" s="97" t="s">
        <v>175</v>
      </c>
    </row>
    <row r="46" spans="1:12" ht="51" x14ac:dyDescent="0.25">
      <c r="A46" s="86">
        <v>16</v>
      </c>
      <c r="B46" s="86" t="s">
        <v>92</v>
      </c>
      <c r="C46" s="86" t="s">
        <v>13</v>
      </c>
      <c r="D46" s="86" t="s">
        <v>11</v>
      </c>
      <c r="E46" s="13" t="s">
        <v>219</v>
      </c>
      <c r="F46" s="88" t="s">
        <v>210</v>
      </c>
      <c r="G46" s="117" t="s">
        <v>359</v>
      </c>
      <c r="H46" s="117" t="s">
        <v>359</v>
      </c>
      <c r="I46" s="83" t="s">
        <v>220</v>
      </c>
      <c r="J46" s="13" t="s">
        <v>389</v>
      </c>
      <c r="K46" s="97" t="s">
        <v>175</v>
      </c>
    </row>
    <row r="47" spans="1:12" ht="66.75" customHeight="1" x14ac:dyDescent="0.25">
      <c r="A47" s="86">
        <v>16</v>
      </c>
      <c r="B47" s="86" t="s">
        <v>92</v>
      </c>
      <c r="C47" s="86" t="s">
        <v>13</v>
      </c>
      <c r="D47" s="86" t="s">
        <v>223</v>
      </c>
      <c r="E47" s="13" t="s">
        <v>221</v>
      </c>
      <c r="F47" s="88" t="s">
        <v>210</v>
      </c>
      <c r="G47" s="117" t="s">
        <v>359</v>
      </c>
      <c r="H47" s="117" t="s">
        <v>359</v>
      </c>
      <c r="I47" s="83" t="s">
        <v>222</v>
      </c>
      <c r="J47" s="13" t="s">
        <v>390</v>
      </c>
      <c r="K47" s="97" t="s">
        <v>175</v>
      </c>
    </row>
    <row r="48" spans="1:12" ht="82.5" customHeight="1" x14ac:dyDescent="0.25">
      <c r="A48" s="86">
        <v>16</v>
      </c>
      <c r="B48" s="86" t="s">
        <v>92</v>
      </c>
      <c r="C48" s="86" t="s">
        <v>13</v>
      </c>
      <c r="D48" s="86" t="s">
        <v>226</v>
      </c>
      <c r="E48" s="13" t="s">
        <v>224</v>
      </c>
      <c r="F48" s="88" t="s">
        <v>210</v>
      </c>
      <c r="G48" s="117" t="s">
        <v>359</v>
      </c>
      <c r="H48" s="117" t="s">
        <v>359</v>
      </c>
      <c r="I48" s="13" t="s">
        <v>225</v>
      </c>
      <c r="J48" s="13" t="s">
        <v>334</v>
      </c>
      <c r="K48" s="97" t="s">
        <v>175</v>
      </c>
    </row>
    <row r="49" spans="1:42" ht="51" x14ac:dyDescent="0.25">
      <c r="A49" s="86">
        <v>16</v>
      </c>
      <c r="B49" s="86" t="s">
        <v>92</v>
      </c>
      <c r="C49" s="86" t="s">
        <v>13</v>
      </c>
      <c r="D49" s="86" t="s">
        <v>229</v>
      </c>
      <c r="E49" s="13" t="s">
        <v>227</v>
      </c>
      <c r="F49" s="88" t="s">
        <v>210</v>
      </c>
      <c r="G49" s="117" t="s">
        <v>359</v>
      </c>
      <c r="H49" s="117" t="s">
        <v>359</v>
      </c>
      <c r="I49" s="13" t="s">
        <v>228</v>
      </c>
      <c r="J49" s="13" t="s">
        <v>391</v>
      </c>
      <c r="K49" s="97" t="s">
        <v>175</v>
      </c>
    </row>
    <row r="50" spans="1:42" s="98" customFormat="1" ht="78" customHeight="1" x14ac:dyDescent="0.25">
      <c r="A50" s="86">
        <v>16</v>
      </c>
      <c r="B50" s="86" t="s">
        <v>92</v>
      </c>
      <c r="C50" s="86" t="s">
        <v>13</v>
      </c>
      <c r="D50" s="86" t="s">
        <v>232</v>
      </c>
      <c r="E50" s="13" t="s">
        <v>230</v>
      </c>
      <c r="F50" s="88" t="s">
        <v>210</v>
      </c>
      <c r="G50" s="117" t="s">
        <v>359</v>
      </c>
      <c r="H50" s="117" t="s">
        <v>359</v>
      </c>
      <c r="I50" s="13" t="s">
        <v>231</v>
      </c>
      <c r="J50" s="13" t="s">
        <v>392</v>
      </c>
      <c r="K50" s="97" t="s">
        <v>175</v>
      </c>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row>
    <row r="51" spans="1:42" ht="72" customHeight="1" x14ac:dyDescent="0.25">
      <c r="A51" s="86">
        <v>16</v>
      </c>
      <c r="B51" s="86" t="s">
        <v>92</v>
      </c>
      <c r="C51" s="86" t="s">
        <v>13</v>
      </c>
      <c r="D51" s="86" t="s">
        <v>235</v>
      </c>
      <c r="E51" s="83" t="s">
        <v>233</v>
      </c>
      <c r="F51" s="88" t="s">
        <v>210</v>
      </c>
      <c r="G51" s="117" t="s">
        <v>359</v>
      </c>
      <c r="H51" s="117" t="s">
        <v>359</v>
      </c>
      <c r="I51" s="153" t="s">
        <v>234</v>
      </c>
      <c r="J51" s="13" t="s">
        <v>393</v>
      </c>
      <c r="K51" s="97" t="s">
        <v>175</v>
      </c>
    </row>
    <row r="52" spans="1:42" s="98" customFormat="1" ht="93.75" customHeight="1" x14ac:dyDescent="0.25">
      <c r="A52" s="86">
        <v>16</v>
      </c>
      <c r="B52" s="86" t="s">
        <v>92</v>
      </c>
      <c r="C52" s="86" t="s">
        <v>13</v>
      </c>
      <c r="D52" s="86" t="s">
        <v>238</v>
      </c>
      <c r="E52" s="13" t="s">
        <v>236</v>
      </c>
      <c r="F52" s="88" t="s">
        <v>210</v>
      </c>
      <c r="G52" s="117" t="s">
        <v>359</v>
      </c>
      <c r="H52" s="117" t="s">
        <v>359</v>
      </c>
      <c r="I52" s="153" t="s">
        <v>237</v>
      </c>
      <c r="J52" s="13" t="s">
        <v>394</v>
      </c>
      <c r="K52" s="97" t="s">
        <v>175</v>
      </c>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row>
    <row r="53" spans="1:42" ht="51" x14ac:dyDescent="0.25">
      <c r="A53" s="150" t="s">
        <v>55</v>
      </c>
      <c r="B53" s="150" t="s">
        <v>92</v>
      </c>
      <c r="C53" s="150" t="s">
        <v>13</v>
      </c>
      <c r="D53" s="86" t="s">
        <v>241</v>
      </c>
      <c r="E53" s="153" t="s">
        <v>239</v>
      </c>
      <c r="F53" s="88" t="s">
        <v>210</v>
      </c>
      <c r="G53" s="117" t="s">
        <v>359</v>
      </c>
      <c r="H53" s="117" t="s">
        <v>359</v>
      </c>
      <c r="I53" s="153" t="s">
        <v>240</v>
      </c>
      <c r="J53" s="13" t="s">
        <v>340</v>
      </c>
      <c r="K53" s="97" t="s">
        <v>175</v>
      </c>
    </row>
    <row r="54" spans="1:42" ht="60.75" customHeight="1" x14ac:dyDescent="0.25">
      <c r="A54" s="150" t="s">
        <v>55</v>
      </c>
      <c r="B54" s="150" t="s">
        <v>92</v>
      </c>
      <c r="C54" s="150" t="s">
        <v>13</v>
      </c>
      <c r="D54" s="86" t="s">
        <v>244</v>
      </c>
      <c r="E54" s="153" t="s">
        <v>242</v>
      </c>
      <c r="F54" s="88" t="s">
        <v>210</v>
      </c>
      <c r="G54" s="117" t="s">
        <v>359</v>
      </c>
      <c r="H54" s="117" t="s">
        <v>359</v>
      </c>
      <c r="I54" s="153" t="s">
        <v>243</v>
      </c>
      <c r="J54" s="88" t="s">
        <v>395</v>
      </c>
      <c r="K54" s="35" t="s">
        <v>175</v>
      </c>
    </row>
    <row r="55" spans="1:42" ht="51" x14ac:dyDescent="0.25">
      <c r="A55" s="150" t="s">
        <v>55</v>
      </c>
      <c r="B55" s="150" t="s">
        <v>92</v>
      </c>
      <c r="C55" s="150" t="s">
        <v>13</v>
      </c>
      <c r="D55" s="86" t="s">
        <v>55</v>
      </c>
      <c r="E55" s="153" t="s">
        <v>245</v>
      </c>
      <c r="F55" s="88" t="s">
        <v>210</v>
      </c>
      <c r="G55" s="117" t="s">
        <v>359</v>
      </c>
      <c r="H55" s="117" t="s">
        <v>359</v>
      </c>
      <c r="I55" s="153" t="s">
        <v>246</v>
      </c>
      <c r="J55" s="13" t="s">
        <v>396</v>
      </c>
      <c r="K55" s="35" t="s">
        <v>175</v>
      </c>
    </row>
    <row r="56" spans="1:42" ht="152.25" customHeight="1" x14ac:dyDescent="0.25">
      <c r="A56" s="86">
        <v>16</v>
      </c>
      <c r="B56" s="86" t="s">
        <v>92</v>
      </c>
      <c r="C56" s="86" t="s">
        <v>14</v>
      </c>
      <c r="D56" s="86"/>
      <c r="E56" s="13" t="s">
        <v>247</v>
      </c>
      <c r="F56" s="88" t="s">
        <v>210</v>
      </c>
      <c r="G56" s="117" t="s">
        <v>359</v>
      </c>
      <c r="H56" s="117" t="s">
        <v>359</v>
      </c>
      <c r="I56" s="81" t="s">
        <v>343</v>
      </c>
      <c r="J56" s="13" t="s">
        <v>405</v>
      </c>
      <c r="K56" s="99" t="s">
        <v>175</v>
      </c>
    </row>
    <row r="57" spans="1:42" ht="87.75" customHeight="1" x14ac:dyDescent="0.25">
      <c r="A57" s="86">
        <v>16</v>
      </c>
      <c r="B57" s="86" t="s">
        <v>92</v>
      </c>
      <c r="C57" s="86" t="s">
        <v>14</v>
      </c>
      <c r="D57" s="86" t="s">
        <v>12</v>
      </c>
      <c r="E57" s="13" t="s">
        <v>248</v>
      </c>
      <c r="F57" s="88" t="s">
        <v>210</v>
      </c>
      <c r="G57" s="117" t="s">
        <v>359</v>
      </c>
      <c r="H57" s="117" t="s">
        <v>359</v>
      </c>
      <c r="I57" s="167" t="s">
        <v>344</v>
      </c>
      <c r="J57" s="13" t="s">
        <v>249</v>
      </c>
      <c r="K57" s="97" t="s">
        <v>175</v>
      </c>
    </row>
    <row r="58" spans="1:42" ht="51" x14ac:dyDescent="0.25">
      <c r="A58" s="86">
        <v>16</v>
      </c>
      <c r="B58" s="86" t="s">
        <v>92</v>
      </c>
      <c r="C58" s="86" t="s">
        <v>14</v>
      </c>
      <c r="D58" s="86" t="s">
        <v>13</v>
      </c>
      <c r="E58" s="13" t="s">
        <v>250</v>
      </c>
      <c r="F58" s="88" t="s">
        <v>210</v>
      </c>
      <c r="G58" s="117" t="s">
        <v>359</v>
      </c>
      <c r="H58" s="117" t="s">
        <v>359</v>
      </c>
      <c r="I58" s="168" t="s">
        <v>345</v>
      </c>
      <c r="J58" s="13" t="s">
        <v>251</v>
      </c>
      <c r="K58" s="83" t="s">
        <v>175</v>
      </c>
    </row>
    <row r="59" spans="1:42" ht="65.25" customHeight="1" x14ac:dyDescent="0.25">
      <c r="A59" s="86">
        <v>16</v>
      </c>
      <c r="B59" s="86" t="s">
        <v>92</v>
      </c>
      <c r="C59" s="86" t="s">
        <v>14</v>
      </c>
      <c r="D59" s="86" t="s">
        <v>14</v>
      </c>
      <c r="E59" s="13" t="s">
        <v>252</v>
      </c>
      <c r="F59" s="88" t="s">
        <v>210</v>
      </c>
      <c r="G59" s="117" t="s">
        <v>359</v>
      </c>
      <c r="H59" s="117" t="s">
        <v>359</v>
      </c>
      <c r="I59" s="13" t="s">
        <v>253</v>
      </c>
      <c r="J59" s="13" t="s">
        <v>406</v>
      </c>
      <c r="K59" s="83" t="s">
        <v>175</v>
      </c>
    </row>
    <row r="60" spans="1:42" ht="76.5" x14ac:dyDescent="0.25">
      <c r="A60" s="86">
        <v>16</v>
      </c>
      <c r="B60" s="86" t="s">
        <v>92</v>
      </c>
      <c r="C60" s="86" t="s">
        <v>9</v>
      </c>
      <c r="D60" s="86"/>
      <c r="E60" s="13" t="s">
        <v>89</v>
      </c>
      <c r="F60" s="88" t="s">
        <v>254</v>
      </c>
      <c r="G60" s="117" t="s">
        <v>359</v>
      </c>
      <c r="H60" s="117" t="s">
        <v>359</v>
      </c>
      <c r="I60" s="13" t="s">
        <v>255</v>
      </c>
      <c r="J60" s="13"/>
      <c r="K60" s="76" t="s">
        <v>175</v>
      </c>
    </row>
    <row r="61" spans="1:42" ht="102" customHeight="1" x14ac:dyDescent="0.25">
      <c r="A61" s="86">
        <v>16</v>
      </c>
      <c r="B61" s="86" t="s">
        <v>92</v>
      </c>
      <c r="C61" s="86" t="s">
        <v>9</v>
      </c>
      <c r="D61" s="86" t="s">
        <v>12</v>
      </c>
      <c r="E61" s="13" t="s">
        <v>256</v>
      </c>
      <c r="F61" s="88" t="s">
        <v>210</v>
      </c>
      <c r="G61" s="117" t="s">
        <v>359</v>
      </c>
      <c r="H61" s="117" t="s">
        <v>359</v>
      </c>
      <c r="I61" s="13" t="s">
        <v>257</v>
      </c>
      <c r="J61" s="13" t="s">
        <v>407</v>
      </c>
      <c r="K61" s="83" t="s">
        <v>175</v>
      </c>
    </row>
    <row r="62" spans="1:42" ht="192.75" customHeight="1" x14ac:dyDescent="0.25">
      <c r="A62" s="86">
        <v>16</v>
      </c>
      <c r="B62" s="86" t="s">
        <v>92</v>
      </c>
      <c r="C62" s="86" t="s">
        <v>10</v>
      </c>
      <c r="D62" s="86"/>
      <c r="E62" s="13" t="s">
        <v>258</v>
      </c>
      <c r="F62" s="88" t="s">
        <v>358</v>
      </c>
      <c r="G62" s="117" t="s">
        <v>359</v>
      </c>
      <c r="H62" s="117" t="s">
        <v>359</v>
      </c>
      <c r="I62" s="88" t="s">
        <v>408</v>
      </c>
      <c r="J62" s="13" t="s">
        <v>377</v>
      </c>
      <c r="K62" s="83" t="s">
        <v>175</v>
      </c>
    </row>
    <row r="63" spans="1:42" ht="96" customHeight="1" x14ac:dyDescent="0.25">
      <c r="A63" s="86">
        <v>16</v>
      </c>
      <c r="B63" s="86" t="s">
        <v>92</v>
      </c>
      <c r="C63" s="86" t="s">
        <v>10</v>
      </c>
      <c r="D63" s="86" t="s">
        <v>12</v>
      </c>
      <c r="E63" s="13" t="s">
        <v>259</v>
      </c>
      <c r="F63" s="88" t="s">
        <v>358</v>
      </c>
      <c r="G63" s="117" t="s">
        <v>359</v>
      </c>
      <c r="H63" s="117" t="s">
        <v>359</v>
      </c>
      <c r="I63" s="364" t="s">
        <v>260</v>
      </c>
      <c r="J63" s="152" t="s">
        <v>500</v>
      </c>
      <c r="K63" s="97" t="s">
        <v>175</v>
      </c>
    </row>
    <row r="64" spans="1:42" ht="51" x14ac:dyDescent="0.25">
      <c r="A64" s="86">
        <v>16</v>
      </c>
      <c r="B64" s="86" t="s">
        <v>92</v>
      </c>
      <c r="C64" s="86" t="s">
        <v>10</v>
      </c>
      <c r="D64" s="86" t="s">
        <v>13</v>
      </c>
      <c r="E64" s="13" t="s">
        <v>261</v>
      </c>
      <c r="F64" s="88" t="s">
        <v>358</v>
      </c>
      <c r="G64" s="117" t="s">
        <v>359</v>
      </c>
      <c r="H64" s="117" t="s">
        <v>359</v>
      </c>
      <c r="I64" s="366"/>
      <c r="J64" s="13" t="s">
        <v>360</v>
      </c>
      <c r="K64" s="97" t="s">
        <v>175</v>
      </c>
    </row>
    <row r="65" spans="1:11" x14ac:dyDescent="0.25">
      <c r="A65" s="354">
        <v>16</v>
      </c>
      <c r="B65" s="354" t="s">
        <v>93</v>
      </c>
      <c r="C65" s="354"/>
      <c r="D65" s="354"/>
      <c r="E65" s="368" t="s">
        <v>2</v>
      </c>
      <c r="F65" s="386" t="s">
        <v>208</v>
      </c>
      <c r="G65" s="352"/>
      <c r="H65" s="352"/>
      <c r="I65" s="347"/>
      <c r="J65" s="349"/>
      <c r="K65" s="372"/>
    </row>
    <row r="66" spans="1:11" x14ac:dyDescent="0.25">
      <c r="A66" s="355"/>
      <c r="B66" s="355"/>
      <c r="C66" s="355"/>
      <c r="D66" s="355"/>
      <c r="E66" s="369"/>
      <c r="F66" s="387"/>
      <c r="G66" s="353"/>
      <c r="H66" s="353"/>
      <c r="I66" s="351"/>
      <c r="J66" s="360"/>
      <c r="K66" s="373"/>
    </row>
    <row r="67" spans="1:11" x14ac:dyDescent="0.25">
      <c r="A67" s="355"/>
      <c r="B67" s="355"/>
      <c r="C67" s="355"/>
      <c r="D67" s="355"/>
      <c r="E67" s="369"/>
      <c r="F67" s="387"/>
      <c r="G67" s="353"/>
      <c r="H67" s="353"/>
      <c r="I67" s="348"/>
      <c r="J67" s="350"/>
      <c r="K67" s="374"/>
    </row>
    <row r="68" spans="1:11" ht="144.75" customHeight="1" x14ac:dyDescent="0.25">
      <c r="A68" s="86">
        <v>16</v>
      </c>
      <c r="B68" s="86" t="s">
        <v>93</v>
      </c>
      <c r="C68" s="86" t="s">
        <v>12</v>
      </c>
      <c r="D68" s="86"/>
      <c r="E68" s="13" t="s">
        <v>262</v>
      </c>
      <c r="F68" s="88" t="s">
        <v>185</v>
      </c>
      <c r="G68" s="117" t="s">
        <v>359</v>
      </c>
      <c r="H68" s="117" t="s">
        <v>359</v>
      </c>
      <c r="I68" s="93" t="s">
        <v>335</v>
      </c>
      <c r="J68" s="169" t="s">
        <v>409</v>
      </c>
      <c r="K68" s="89" t="s">
        <v>175</v>
      </c>
    </row>
    <row r="69" spans="1:11" ht="38.25" x14ac:dyDescent="0.25">
      <c r="A69" s="86">
        <v>16</v>
      </c>
      <c r="B69" s="86" t="s">
        <v>93</v>
      </c>
      <c r="C69" s="86" t="s">
        <v>12</v>
      </c>
      <c r="D69" s="86" t="s">
        <v>12</v>
      </c>
      <c r="E69" s="13" t="s">
        <v>263</v>
      </c>
      <c r="F69" s="88" t="s">
        <v>185</v>
      </c>
      <c r="G69" s="117" t="s">
        <v>359</v>
      </c>
      <c r="H69" s="117" t="s">
        <v>359</v>
      </c>
      <c r="I69" s="100" t="s">
        <v>264</v>
      </c>
      <c r="J69" s="154" t="s">
        <v>362</v>
      </c>
      <c r="K69" s="161" t="s">
        <v>209</v>
      </c>
    </row>
    <row r="70" spans="1:11" ht="101.25" customHeight="1" x14ac:dyDescent="0.25">
      <c r="A70" s="86">
        <v>16</v>
      </c>
      <c r="B70" s="86" t="s">
        <v>93</v>
      </c>
      <c r="C70" s="86" t="s">
        <v>12</v>
      </c>
      <c r="D70" s="86" t="s">
        <v>13</v>
      </c>
      <c r="E70" s="13" t="s">
        <v>78</v>
      </c>
      <c r="F70" s="88" t="s">
        <v>363</v>
      </c>
      <c r="G70" s="117" t="s">
        <v>359</v>
      </c>
      <c r="H70" s="117" t="s">
        <v>359</v>
      </c>
      <c r="I70" s="84" t="s">
        <v>265</v>
      </c>
      <c r="J70" s="154" t="s">
        <v>364</v>
      </c>
      <c r="K70" s="100" t="s">
        <v>175</v>
      </c>
    </row>
    <row r="71" spans="1:11" ht="76.5" x14ac:dyDescent="0.25">
      <c r="A71" s="149" t="s">
        <v>55</v>
      </c>
      <c r="B71" s="149" t="s">
        <v>93</v>
      </c>
      <c r="C71" s="149" t="s">
        <v>115</v>
      </c>
      <c r="D71" s="149"/>
      <c r="E71" s="170" t="s">
        <v>116</v>
      </c>
      <c r="F71" s="155" t="s">
        <v>205</v>
      </c>
      <c r="G71" s="117" t="s">
        <v>359</v>
      </c>
      <c r="H71" s="117" t="s">
        <v>359</v>
      </c>
      <c r="I71" s="164" t="s">
        <v>365</v>
      </c>
      <c r="J71" s="154" t="s">
        <v>366</v>
      </c>
      <c r="K71" s="100" t="s">
        <v>175</v>
      </c>
    </row>
    <row r="72" spans="1:11" ht="174" customHeight="1" x14ac:dyDescent="0.25">
      <c r="A72" s="33" t="s">
        <v>55</v>
      </c>
      <c r="B72" s="33" t="s">
        <v>93</v>
      </c>
      <c r="C72" s="33" t="s">
        <v>115</v>
      </c>
      <c r="D72" s="33" t="s">
        <v>12</v>
      </c>
      <c r="E72" s="171" t="s">
        <v>266</v>
      </c>
      <c r="F72" s="88" t="s">
        <v>205</v>
      </c>
      <c r="G72" s="117" t="s">
        <v>359</v>
      </c>
      <c r="H72" s="117" t="s">
        <v>359</v>
      </c>
      <c r="I72" s="93" t="s">
        <v>267</v>
      </c>
      <c r="J72" s="88" t="s">
        <v>504</v>
      </c>
      <c r="K72" s="100" t="s">
        <v>175</v>
      </c>
    </row>
    <row r="73" spans="1:11" x14ac:dyDescent="0.25">
      <c r="A73" s="354">
        <v>16</v>
      </c>
      <c r="B73" s="354" t="s">
        <v>94</v>
      </c>
      <c r="C73" s="354"/>
      <c r="D73" s="354"/>
      <c r="E73" s="368" t="s">
        <v>17</v>
      </c>
      <c r="F73" s="386" t="s">
        <v>268</v>
      </c>
      <c r="G73" s="352"/>
      <c r="H73" s="352"/>
      <c r="I73" s="347"/>
      <c r="J73" s="349"/>
      <c r="K73" s="347"/>
    </row>
    <row r="74" spans="1:11" x14ac:dyDescent="0.25">
      <c r="A74" s="355"/>
      <c r="B74" s="355"/>
      <c r="C74" s="355"/>
      <c r="D74" s="355"/>
      <c r="E74" s="369"/>
      <c r="F74" s="387"/>
      <c r="G74" s="353"/>
      <c r="H74" s="353"/>
      <c r="I74" s="351"/>
      <c r="J74" s="360"/>
      <c r="K74" s="351"/>
    </row>
    <row r="75" spans="1:11" x14ac:dyDescent="0.25">
      <c r="A75" s="355"/>
      <c r="B75" s="355"/>
      <c r="C75" s="355"/>
      <c r="D75" s="355"/>
      <c r="E75" s="369"/>
      <c r="F75" s="387"/>
      <c r="G75" s="367"/>
      <c r="H75" s="367"/>
      <c r="I75" s="348"/>
      <c r="J75" s="350"/>
      <c r="K75" s="348"/>
    </row>
    <row r="76" spans="1:11" ht="76.5" x14ac:dyDescent="0.25">
      <c r="A76" s="86">
        <v>16</v>
      </c>
      <c r="B76" s="86" t="s">
        <v>94</v>
      </c>
      <c r="C76" s="86" t="s">
        <v>12</v>
      </c>
      <c r="D76" s="86"/>
      <c r="E76" s="13" t="s">
        <v>269</v>
      </c>
      <c r="F76" s="88" t="s">
        <v>270</v>
      </c>
      <c r="G76" s="101" t="s">
        <v>397</v>
      </c>
      <c r="H76" s="101" t="s">
        <v>332</v>
      </c>
      <c r="I76" s="13" t="s">
        <v>271</v>
      </c>
      <c r="J76" s="13" t="s">
        <v>410</v>
      </c>
      <c r="K76" s="77" t="s">
        <v>175</v>
      </c>
    </row>
    <row r="77" spans="1:11" ht="148.5" customHeight="1" x14ac:dyDescent="0.25">
      <c r="A77" s="86">
        <v>16</v>
      </c>
      <c r="B77" s="86" t="s">
        <v>94</v>
      </c>
      <c r="C77" s="86" t="s">
        <v>12</v>
      </c>
      <c r="D77" s="86" t="s">
        <v>12</v>
      </c>
      <c r="E77" s="13" t="s">
        <v>272</v>
      </c>
      <c r="F77" s="88" t="s">
        <v>270</v>
      </c>
      <c r="G77" s="101" t="s">
        <v>382</v>
      </c>
      <c r="H77" s="101" t="s">
        <v>398</v>
      </c>
      <c r="I77" s="13" t="s">
        <v>273</v>
      </c>
      <c r="J77" s="102" t="s">
        <v>274</v>
      </c>
      <c r="K77" s="13" t="s">
        <v>175</v>
      </c>
    </row>
    <row r="78" spans="1:11" ht="51" x14ac:dyDescent="0.25">
      <c r="A78" s="86">
        <v>16</v>
      </c>
      <c r="B78" s="86" t="s">
        <v>94</v>
      </c>
      <c r="C78" s="86" t="s">
        <v>12</v>
      </c>
      <c r="D78" s="86" t="s">
        <v>13</v>
      </c>
      <c r="E78" s="13" t="s">
        <v>275</v>
      </c>
      <c r="F78" s="88" t="s">
        <v>208</v>
      </c>
      <c r="G78" s="101" t="s">
        <v>382</v>
      </c>
      <c r="H78" s="101" t="s">
        <v>398</v>
      </c>
      <c r="I78" s="13" t="s">
        <v>276</v>
      </c>
      <c r="J78" s="13" t="s">
        <v>277</v>
      </c>
      <c r="K78" s="13" t="s">
        <v>175</v>
      </c>
    </row>
    <row r="79" spans="1:11" ht="127.5" x14ac:dyDescent="0.25">
      <c r="A79" s="86">
        <v>16</v>
      </c>
      <c r="B79" s="86" t="s">
        <v>94</v>
      </c>
      <c r="C79" s="86" t="s">
        <v>12</v>
      </c>
      <c r="D79" s="86" t="s">
        <v>14</v>
      </c>
      <c r="E79" s="13" t="s">
        <v>278</v>
      </c>
      <c r="F79" s="88" t="s">
        <v>279</v>
      </c>
      <c r="G79" s="101" t="s">
        <v>382</v>
      </c>
      <c r="H79" s="101" t="s">
        <v>398</v>
      </c>
      <c r="I79" s="13" t="s">
        <v>280</v>
      </c>
      <c r="J79" s="13" t="s">
        <v>411</v>
      </c>
      <c r="K79" s="13" t="s">
        <v>175</v>
      </c>
    </row>
    <row r="80" spans="1:11" ht="57" customHeight="1" x14ac:dyDescent="0.25">
      <c r="A80" s="86">
        <v>16</v>
      </c>
      <c r="B80" s="86" t="s">
        <v>94</v>
      </c>
      <c r="C80" s="86" t="s">
        <v>12</v>
      </c>
      <c r="D80" s="86" t="s">
        <v>9</v>
      </c>
      <c r="E80" s="13" t="s">
        <v>281</v>
      </c>
      <c r="F80" s="88" t="s">
        <v>282</v>
      </c>
      <c r="G80" s="101" t="s">
        <v>382</v>
      </c>
      <c r="H80" s="101" t="s">
        <v>398</v>
      </c>
      <c r="I80" s="84" t="s">
        <v>283</v>
      </c>
      <c r="J80" s="88" t="s">
        <v>412</v>
      </c>
      <c r="K80" s="13" t="s">
        <v>175</v>
      </c>
    </row>
    <row r="81" spans="1:42" ht="51" x14ac:dyDescent="0.25">
      <c r="A81" s="86">
        <v>16</v>
      </c>
      <c r="B81" s="86" t="s">
        <v>94</v>
      </c>
      <c r="C81" s="86" t="s">
        <v>13</v>
      </c>
      <c r="D81" s="86"/>
      <c r="E81" s="13" t="s">
        <v>56</v>
      </c>
      <c r="F81" s="88" t="s">
        <v>284</v>
      </c>
      <c r="G81" s="101" t="s">
        <v>382</v>
      </c>
      <c r="H81" s="101" t="s">
        <v>398</v>
      </c>
      <c r="I81" s="84" t="s">
        <v>285</v>
      </c>
      <c r="J81" s="88" t="s">
        <v>413</v>
      </c>
      <c r="K81" s="77" t="s">
        <v>175</v>
      </c>
    </row>
    <row r="82" spans="1:42" ht="63.75" x14ac:dyDescent="0.25">
      <c r="A82" s="86">
        <v>16</v>
      </c>
      <c r="B82" s="86" t="s">
        <v>94</v>
      </c>
      <c r="C82" s="86" t="s">
        <v>13</v>
      </c>
      <c r="D82" s="86" t="s">
        <v>12</v>
      </c>
      <c r="E82" s="13" t="s">
        <v>57</v>
      </c>
      <c r="F82" s="88" t="s">
        <v>284</v>
      </c>
      <c r="G82" s="101" t="s">
        <v>382</v>
      </c>
      <c r="H82" s="101" t="s">
        <v>398</v>
      </c>
      <c r="I82" s="93" t="s">
        <v>414</v>
      </c>
      <c r="J82" s="88" t="s">
        <v>415</v>
      </c>
      <c r="K82" s="13" t="s">
        <v>175</v>
      </c>
    </row>
    <row r="83" spans="1:42" ht="89.25" x14ac:dyDescent="0.25">
      <c r="A83" s="86">
        <v>16</v>
      </c>
      <c r="B83" s="86" t="s">
        <v>94</v>
      </c>
      <c r="C83" s="86" t="s">
        <v>13</v>
      </c>
      <c r="D83" s="86" t="s">
        <v>13</v>
      </c>
      <c r="E83" s="13" t="s">
        <v>286</v>
      </c>
      <c r="F83" s="88" t="s">
        <v>287</v>
      </c>
      <c r="G83" s="101" t="s">
        <v>382</v>
      </c>
      <c r="H83" s="101" t="s">
        <v>398</v>
      </c>
      <c r="I83" s="13" t="s">
        <v>288</v>
      </c>
      <c r="J83" s="88" t="s">
        <v>416</v>
      </c>
      <c r="K83" s="13" t="s">
        <v>339</v>
      </c>
    </row>
    <row r="84" spans="1:42" ht="171" customHeight="1" x14ac:dyDescent="0.25">
      <c r="A84" s="148">
        <v>16</v>
      </c>
      <c r="B84" s="148" t="s">
        <v>94</v>
      </c>
      <c r="C84" s="148" t="s">
        <v>14</v>
      </c>
      <c r="D84" s="148"/>
      <c r="E84" s="147" t="s">
        <v>79</v>
      </c>
      <c r="F84" s="163"/>
      <c r="G84" s="101" t="s">
        <v>382</v>
      </c>
      <c r="H84" s="101" t="s">
        <v>398</v>
      </c>
      <c r="I84" s="109" t="s">
        <v>417</v>
      </c>
      <c r="J84" s="108" t="s">
        <v>418</v>
      </c>
      <c r="K84" s="77" t="s">
        <v>175</v>
      </c>
    </row>
    <row r="85" spans="1:42" ht="15" customHeight="1" x14ac:dyDescent="0.25">
      <c r="A85" s="354">
        <v>16</v>
      </c>
      <c r="B85" s="354" t="s">
        <v>94</v>
      </c>
      <c r="C85" s="354" t="s">
        <v>14</v>
      </c>
      <c r="D85" s="354" t="s">
        <v>12</v>
      </c>
      <c r="E85" s="372" t="s">
        <v>289</v>
      </c>
      <c r="F85" s="375" t="s">
        <v>268</v>
      </c>
      <c r="G85" s="352" t="s">
        <v>399</v>
      </c>
      <c r="H85" s="352" t="s">
        <v>399</v>
      </c>
      <c r="I85" s="361" t="s">
        <v>290</v>
      </c>
      <c r="J85" s="361" t="s">
        <v>291</v>
      </c>
      <c r="K85" s="372" t="s">
        <v>175</v>
      </c>
    </row>
    <row r="86" spans="1:42" x14ac:dyDescent="0.25">
      <c r="A86" s="355"/>
      <c r="B86" s="355"/>
      <c r="C86" s="355"/>
      <c r="D86" s="355"/>
      <c r="E86" s="373"/>
      <c r="F86" s="376"/>
      <c r="G86" s="353"/>
      <c r="H86" s="353"/>
      <c r="I86" s="362"/>
      <c r="J86" s="362"/>
      <c r="K86" s="373"/>
    </row>
    <row r="87" spans="1:42" ht="317.25" customHeight="1" x14ac:dyDescent="0.25">
      <c r="A87" s="356"/>
      <c r="B87" s="356"/>
      <c r="C87" s="356"/>
      <c r="D87" s="356"/>
      <c r="E87" s="374"/>
      <c r="F87" s="377"/>
      <c r="G87" s="367"/>
      <c r="H87" s="367"/>
      <c r="I87" s="363"/>
      <c r="J87" s="363"/>
      <c r="K87" s="374"/>
    </row>
    <row r="88" spans="1:42" ht="42.75" customHeight="1" x14ac:dyDescent="0.25">
      <c r="A88" s="354">
        <v>16</v>
      </c>
      <c r="B88" s="354" t="s">
        <v>94</v>
      </c>
      <c r="C88" s="354" t="s">
        <v>14</v>
      </c>
      <c r="D88" s="354" t="s">
        <v>13</v>
      </c>
      <c r="E88" s="372" t="s">
        <v>292</v>
      </c>
      <c r="F88" s="388" t="s">
        <v>293</v>
      </c>
      <c r="G88" s="352" t="s">
        <v>400</v>
      </c>
      <c r="H88" s="352" t="s">
        <v>400</v>
      </c>
      <c r="I88" s="361" t="s">
        <v>294</v>
      </c>
      <c r="J88" s="361" t="s">
        <v>295</v>
      </c>
      <c r="K88" s="391" t="s">
        <v>175</v>
      </c>
    </row>
    <row r="89" spans="1:42" ht="23.25" customHeight="1" x14ac:dyDescent="0.25">
      <c r="A89" s="355"/>
      <c r="B89" s="355"/>
      <c r="C89" s="355"/>
      <c r="D89" s="355"/>
      <c r="E89" s="373"/>
      <c r="F89" s="389"/>
      <c r="G89" s="353"/>
      <c r="H89" s="353"/>
      <c r="I89" s="362"/>
      <c r="J89" s="362"/>
      <c r="K89" s="392"/>
    </row>
    <row r="90" spans="1:42" ht="29.25" customHeight="1" x14ac:dyDescent="0.25">
      <c r="A90" s="355"/>
      <c r="B90" s="355"/>
      <c r="C90" s="355"/>
      <c r="D90" s="355"/>
      <c r="E90" s="373"/>
      <c r="F90" s="389"/>
      <c r="G90" s="353"/>
      <c r="H90" s="353"/>
      <c r="I90" s="362"/>
      <c r="J90" s="362"/>
      <c r="K90" s="392"/>
    </row>
    <row r="91" spans="1:42" ht="223.5" customHeight="1" x14ac:dyDescent="0.25">
      <c r="A91" s="356"/>
      <c r="B91" s="356"/>
      <c r="C91" s="356"/>
      <c r="D91" s="356"/>
      <c r="E91" s="374"/>
      <c r="F91" s="390"/>
      <c r="G91" s="367"/>
      <c r="H91" s="367"/>
      <c r="I91" s="363"/>
      <c r="J91" s="363"/>
      <c r="K91" s="393"/>
    </row>
    <row r="92" spans="1:42" ht="198.75" customHeight="1" x14ac:dyDescent="0.25">
      <c r="A92" s="150" t="s">
        <v>55</v>
      </c>
      <c r="B92" s="150" t="s">
        <v>94</v>
      </c>
      <c r="C92" s="150" t="s">
        <v>14</v>
      </c>
      <c r="D92" s="150" t="s">
        <v>14</v>
      </c>
      <c r="E92" s="160" t="s">
        <v>296</v>
      </c>
      <c r="F92" s="88" t="s">
        <v>297</v>
      </c>
      <c r="G92" s="156" t="s">
        <v>400</v>
      </c>
      <c r="H92" s="156" t="s">
        <v>400</v>
      </c>
      <c r="I92" s="153" t="s">
        <v>298</v>
      </c>
      <c r="J92" s="13" t="s">
        <v>419</v>
      </c>
      <c r="K92" s="35" t="s">
        <v>175</v>
      </c>
    </row>
    <row r="93" spans="1:42" ht="132" customHeight="1" x14ac:dyDescent="0.25">
      <c r="A93" s="86">
        <v>16</v>
      </c>
      <c r="B93" s="86" t="s">
        <v>94</v>
      </c>
      <c r="C93" s="86" t="s">
        <v>14</v>
      </c>
      <c r="D93" s="86" t="s">
        <v>9</v>
      </c>
      <c r="E93" s="13" t="s">
        <v>299</v>
      </c>
      <c r="F93" s="88" t="s">
        <v>300</v>
      </c>
      <c r="G93" s="156" t="s">
        <v>400</v>
      </c>
      <c r="H93" s="156" t="s">
        <v>400</v>
      </c>
      <c r="I93" s="13" t="s">
        <v>301</v>
      </c>
      <c r="J93" s="102" t="s">
        <v>420</v>
      </c>
      <c r="K93" s="97" t="s">
        <v>175</v>
      </c>
    </row>
    <row r="94" spans="1:42" ht="81" customHeight="1" x14ac:dyDescent="0.25">
      <c r="A94" s="86">
        <v>16</v>
      </c>
      <c r="B94" s="86" t="s">
        <v>94</v>
      </c>
      <c r="C94" s="86" t="s">
        <v>14</v>
      </c>
      <c r="D94" s="86" t="s">
        <v>10</v>
      </c>
      <c r="E94" s="13" t="s">
        <v>302</v>
      </c>
      <c r="F94" s="88" t="s">
        <v>210</v>
      </c>
      <c r="G94" s="156" t="s">
        <v>400</v>
      </c>
      <c r="H94" s="156" t="s">
        <v>400</v>
      </c>
      <c r="I94" s="13" t="s">
        <v>303</v>
      </c>
      <c r="J94" s="143" t="s">
        <v>336</v>
      </c>
      <c r="K94" s="97" t="s">
        <v>175</v>
      </c>
    </row>
    <row r="95" spans="1:42" s="111" customFormat="1" ht="12.75" x14ac:dyDescent="0.2">
      <c r="A95" s="354">
        <v>16</v>
      </c>
      <c r="B95" s="354" t="s">
        <v>94</v>
      </c>
      <c r="C95" s="354" t="s">
        <v>14</v>
      </c>
      <c r="D95" s="354" t="s">
        <v>15</v>
      </c>
      <c r="E95" s="372" t="s">
        <v>304</v>
      </c>
      <c r="F95" s="375" t="s">
        <v>305</v>
      </c>
      <c r="G95" s="352" t="s">
        <v>401</v>
      </c>
      <c r="H95" s="352" t="s">
        <v>401</v>
      </c>
      <c r="I95" s="372" t="s">
        <v>306</v>
      </c>
      <c r="J95" s="361" t="s">
        <v>421</v>
      </c>
      <c r="K95" s="372" t="s">
        <v>175</v>
      </c>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110"/>
      <c r="AN95" s="110"/>
      <c r="AO95" s="110"/>
      <c r="AP95" s="110"/>
    </row>
    <row r="96" spans="1:42" s="111" customFormat="1" ht="12.75" x14ac:dyDescent="0.2">
      <c r="A96" s="355"/>
      <c r="B96" s="355"/>
      <c r="C96" s="355"/>
      <c r="D96" s="355"/>
      <c r="E96" s="373"/>
      <c r="F96" s="376"/>
      <c r="G96" s="353"/>
      <c r="H96" s="353"/>
      <c r="I96" s="373"/>
      <c r="J96" s="362"/>
      <c r="K96" s="373"/>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0"/>
      <c r="AJ96" s="110"/>
      <c r="AK96" s="110"/>
      <c r="AL96" s="110"/>
      <c r="AM96" s="110"/>
      <c r="AN96" s="110"/>
      <c r="AO96" s="110"/>
      <c r="AP96" s="110"/>
    </row>
    <row r="97" spans="1:42" s="111" customFormat="1" ht="12.75" x14ac:dyDescent="0.2">
      <c r="A97" s="355"/>
      <c r="B97" s="355"/>
      <c r="C97" s="355"/>
      <c r="D97" s="355"/>
      <c r="E97" s="373"/>
      <c r="F97" s="376"/>
      <c r="G97" s="353"/>
      <c r="H97" s="353"/>
      <c r="I97" s="373"/>
      <c r="J97" s="362"/>
      <c r="K97" s="373"/>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c r="AO97" s="110"/>
      <c r="AP97" s="110"/>
    </row>
    <row r="98" spans="1:42" s="111" customFormat="1" ht="71.25" customHeight="1" x14ac:dyDescent="0.2">
      <c r="A98" s="355"/>
      <c r="B98" s="355"/>
      <c r="C98" s="355"/>
      <c r="D98" s="355"/>
      <c r="E98" s="373"/>
      <c r="F98" s="376"/>
      <c r="G98" s="367"/>
      <c r="H98" s="367"/>
      <c r="I98" s="373"/>
      <c r="J98" s="363"/>
      <c r="K98" s="374"/>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0"/>
    </row>
    <row r="99" spans="1:42" s="111" customFormat="1" ht="89.25" x14ac:dyDescent="0.2">
      <c r="A99" s="86">
        <v>16</v>
      </c>
      <c r="B99" s="86" t="s">
        <v>94</v>
      </c>
      <c r="C99" s="86" t="s">
        <v>9</v>
      </c>
      <c r="D99" s="86"/>
      <c r="E99" s="13" t="s">
        <v>80</v>
      </c>
      <c r="F99" s="88" t="s">
        <v>307</v>
      </c>
      <c r="G99" s="117" t="s">
        <v>401</v>
      </c>
      <c r="H99" s="117" t="s">
        <v>401</v>
      </c>
      <c r="I99" s="152" t="s">
        <v>308</v>
      </c>
      <c r="J99" s="13" t="s">
        <v>309</v>
      </c>
      <c r="K99" s="89" t="s">
        <v>175</v>
      </c>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K99" s="110"/>
      <c r="AL99" s="110"/>
      <c r="AM99" s="110"/>
      <c r="AN99" s="110"/>
      <c r="AO99" s="110"/>
      <c r="AP99" s="110"/>
    </row>
    <row r="100" spans="1:42" ht="123" customHeight="1" x14ac:dyDescent="0.25">
      <c r="A100" s="86">
        <v>16</v>
      </c>
      <c r="B100" s="86" t="s">
        <v>94</v>
      </c>
      <c r="C100" s="86" t="s">
        <v>15</v>
      </c>
      <c r="D100" s="86"/>
      <c r="E100" s="13" t="s">
        <v>310</v>
      </c>
      <c r="F100" s="100" t="s">
        <v>311</v>
      </c>
      <c r="G100" s="117" t="s">
        <v>401</v>
      </c>
      <c r="H100" s="117" t="s">
        <v>401</v>
      </c>
      <c r="I100" s="13" t="s">
        <v>312</v>
      </c>
      <c r="J100" s="13" t="s">
        <v>347</v>
      </c>
      <c r="K100" s="94" t="s">
        <v>209</v>
      </c>
    </row>
    <row r="101" spans="1:42" ht="104.25" customHeight="1" x14ac:dyDescent="0.25">
      <c r="A101" s="86" t="s">
        <v>55</v>
      </c>
      <c r="B101" s="86" t="s">
        <v>94</v>
      </c>
      <c r="C101" s="86" t="s">
        <v>15</v>
      </c>
      <c r="D101" s="86" t="s">
        <v>12</v>
      </c>
      <c r="E101" s="13" t="s">
        <v>313</v>
      </c>
      <c r="F101" s="84" t="s">
        <v>314</v>
      </c>
      <c r="G101" s="117" t="s">
        <v>401</v>
      </c>
      <c r="H101" s="117" t="s">
        <v>401</v>
      </c>
      <c r="I101" s="13" t="s">
        <v>315</v>
      </c>
      <c r="J101" s="103" t="s">
        <v>316</v>
      </c>
      <c r="K101" s="73" t="s">
        <v>209</v>
      </c>
    </row>
    <row r="102" spans="1:42" ht="158.25" customHeight="1" x14ac:dyDescent="0.25">
      <c r="A102" s="86" t="s">
        <v>55</v>
      </c>
      <c r="B102" s="86" t="s">
        <v>94</v>
      </c>
      <c r="C102" s="86" t="s">
        <v>15</v>
      </c>
      <c r="D102" s="86" t="s">
        <v>13</v>
      </c>
      <c r="E102" s="13" t="s">
        <v>317</v>
      </c>
      <c r="F102" s="84" t="s">
        <v>314</v>
      </c>
      <c r="G102" s="117" t="s">
        <v>401</v>
      </c>
      <c r="H102" s="117" t="s">
        <v>401</v>
      </c>
      <c r="I102" s="117" t="s">
        <v>330</v>
      </c>
      <c r="J102" s="13" t="s">
        <v>337</v>
      </c>
      <c r="K102" s="73" t="s">
        <v>175</v>
      </c>
    </row>
    <row r="103" spans="1:42" ht="201.75" customHeight="1" x14ac:dyDescent="0.25">
      <c r="A103" s="86" t="s">
        <v>55</v>
      </c>
      <c r="B103" s="86" t="s">
        <v>94</v>
      </c>
      <c r="C103" s="86" t="s">
        <v>15</v>
      </c>
      <c r="D103" s="86" t="s">
        <v>14</v>
      </c>
      <c r="E103" s="13" t="s">
        <v>318</v>
      </c>
      <c r="F103" s="84" t="s">
        <v>319</v>
      </c>
      <c r="G103" s="117" t="s">
        <v>401</v>
      </c>
      <c r="H103" s="117" t="s">
        <v>401</v>
      </c>
      <c r="I103" s="13" t="s">
        <v>331</v>
      </c>
      <c r="J103" s="103" t="s">
        <v>348</v>
      </c>
      <c r="K103" s="35" t="s">
        <v>341</v>
      </c>
    </row>
    <row r="104" spans="1:42" ht="91.5" customHeight="1" x14ac:dyDescent="0.25">
      <c r="A104" s="86" t="s">
        <v>55</v>
      </c>
      <c r="B104" s="86" t="s">
        <v>94</v>
      </c>
      <c r="C104" s="86" t="s">
        <v>15</v>
      </c>
      <c r="D104" s="86" t="s">
        <v>9</v>
      </c>
      <c r="E104" s="13" t="s">
        <v>320</v>
      </c>
      <c r="F104" s="84" t="s">
        <v>314</v>
      </c>
      <c r="G104" s="117" t="s">
        <v>401</v>
      </c>
      <c r="H104" s="117" t="s">
        <v>401</v>
      </c>
      <c r="I104" s="13" t="s">
        <v>321</v>
      </c>
      <c r="J104" s="13" t="s">
        <v>322</v>
      </c>
      <c r="K104" s="35" t="s">
        <v>175</v>
      </c>
    </row>
    <row r="105" spans="1:42" ht="63.75" x14ac:dyDescent="0.25">
      <c r="A105" s="86" t="s">
        <v>55</v>
      </c>
      <c r="B105" s="86" t="s">
        <v>9</v>
      </c>
      <c r="C105" s="86" t="s">
        <v>15</v>
      </c>
      <c r="D105" s="86" t="s">
        <v>10</v>
      </c>
      <c r="E105" s="13" t="s">
        <v>323</v>
      </c>
      <c r="F105" s="84" t="s">
        <v>314</v>
      </c>
      <c r="G105" s="117" t="s">
        <v>401</v>
      </c>
      <c r="H105" s="117" t="s">
        <v>401</v>
      </c>
      <c r="I105" s="13" t="s">
        <v>324</v>
      </c>
      <c r="J105" s="13" t="s">
        <v>325</v>
      </c>
      <c r="K105" s="35" t="s">
        <v>175</v>
      </c>
    </row>
    <row r="108" spans="1:42" ht="18.75" x14ac:dyDescent="0.3">
      <c r="B108" s="57" t="s">
        <v>422</v>
      </c>
      <c r="C108" s="57"/>
      <c r="D108" s="57"/>
      <c r="E108" s="104"/>
      <c r="F108" s="165"/>
      <c r="G108" s="165"/>
      <c r="H108" s="165"/>
      <c r="I108" s="104"/>
      <c r="J108" s="104" t="s">
        <v>423</v>
      </c>
    </row>
  </sheetData>
  <mergeCells count="113">
    <mergeCell ref="I95:I98"/>
    <mergeCell ref="J95:J98"/>
    <mergeCell ref="K95:K98"/>
    <mergeCell ref="G88:G91"/>
    <mergeCell ref="H88:H91"/>
    <mergeCell ref="I88:I91"/>
    <mergeCell ref="J88:J91"/>
    <mergeCell ref="K88:K91"/>
    <mergeCell ref="B38:B40"/>
    <mergeCell ref="I73:I75"/>
    <mergeCell ref="J73:J75"/>
    <mergeCell ref="K73:K75"/>
    <mergeCell ref="I63:I64"/>
    <mergeCell ref="A65:A67"/>
    <mergeCell ref="B65:B67"/>
    <mergeCell ref="C65:C67"/>
    <mergeCell ref="D65:D67"/>
    <mergeCell ref="H85:H87"/>
    <mergeCell ref="I85:I87"/>
    <mergeCell ref="J85:J87"/>
    <mergeCell ref="K85:K87"/>
    <mergeCell ref="G85:G87"/>
    <mergeCell ref="E65:E67"/>
    <mergeCell ref="F65:F67"/>
    <mergeCell ref="G65:G67"/>
    <mergeCell ref="H65:H67"/>
    <mergeCell ref="I65:I67"/>
    <mergeCell ref="A85:A87"/>
    <mergeCell ref="B85:B87"/>
    <mergeCell ref="C85:C87"/>
    <mergeCell ref="D85:D87"/>
    <mergeCell ref="E85:E87"/>
    <mergeCell ref="F85:F87"/>
    <mergeCell ref="A95:A98"/>
    <mergeCell ref="B95:B98"/>
    <mergeCell ref="C95:C98"/>
    <mergeCell ref="D95:D98"/>
    <mergeCell ref="E95:E98"/>
    <mergeCell ref="F95:F98"/>
    <mergeCell ref="G95:G98"/>
    <mergeCell ref="J65:J67"/>
    <mergeCell ref="K65:K67"/>
    <mergeCell ref="A73:A75"/>
    <mergeCell ref="B73:B75"/>
    <mergeCell ref="C73:C75"/>
    <mergeCell ref="D73:D75"/>
    <mergeCell ref="E73:E75"/>
    <mergeCell ref="F73:F75"/>
    <mergeCell ref="G73:G75"/>
    <mergeCell ref="H73:H75"/>
    <mergeCell ref="A88:A91"/>
    <mergeCell ref="B88:B91"/>
    <mergeCell ref="C88:C91"/>
    <mergeCell ref="D88:D91"/>
    <mergeCell ref="E88:E91"/>
    <mergeCell ref="F88:F91"/>
    <mergeCell ref="H95:H98"/>
    <mergeCell ref="A34:A36"/>
    <mergeCell ref="B34:B36"/>
    <mergeCell ref="C34:C36"/>
    <mergeCell ref="D34:D36"/>
    <mergeCell ref="E34:E36"/>
    <mergeCell ref="F34:F36"/>
    <mergeCell ref="G34:G36"/>
    <mergeCell ref="A15:A17"/>
    <mergeCell ref="B15:B17"/>
    <mergeCell ref="C15:C17"/>
    <mergeCell ref="D15:D17"/>
    <mergeCell ref="E15:E17"/>
    <mergeCell ref="F15:F17"/>
    <mergeCell ref="G15:G17"/>
    <mergeCell ref="A38:A40"/>
    <mergeCell ref="K38:K40"/>
    <mergeCell ref="E38:E40"/>
    <mergeCell ref="F38:F40"/>
    <mergeCell ref="G38:G40"/>
    <mergeCell ref="A3:K3"/>
    <mergeCell ref="G4:H4"/>
    <mergeCell ref="A6:E6"/>
    <mergeCell ref="F6:I6"/>
    <mergeCell ref="A8:E8"/>
    <mergeCell ref="F8:I8"/>
    <mergeCell ref="J10:J11"/>
    <mergeCell ref="K10:K11"/>
    <mergeCell ref="A13:A14"/>
    <mergeCell ref="B13:B14"/>
    <mergeCell ref="C13:C14"/>
    <mergeCell ref="D13:D14"/>
    <mergeCell ref="E13:E14"/>
    <mergeCell ref="F13:F14"/>
    <mergeCell ref="G13:G14"/>
    <mergeCell ref="H13:H14"/>
    <mergeCell ref="A10:D10"/>
    <mergeCell ref="E10:E11"/>
    <mergeCell ref="F10:F11"/>
    <mergeCell ref="I10:I11"/>
    <mergeCell ref="I13:I14"/>
    <mergeCell ref="G10:G11"/>
    <mergeCell ref="H10:H11"/>
    <mergeCell ref="J13:J14"/>
    <mergeCell ref="K34:K36"/>
    <mergeCell ref="H34:H36"/>
    <mergeCell ref="I34:I36"/>
    <mergeCell ref="C38:C40"/>
    <mergeCell ref="D38:D40"/>
    <mergeCell ref="J34:J36"/>
    <mergeCell ref="I38:I40"/>
    <mergeCell ref="J38:J40"/>
    <mergeCell ref="H38:H40"/>
    <mergeCell ref="I15:I17"/>
    <mergeCell ref="J15:J17"/>
    <mergeCell ref="K15:K17"/>
    <mergeCell ref="H15:H17"/>
  </mergeCells>
  <printOptions horizontalCentered="1"/>
  <pageMargins left="0" right="0" top="0.35433070866141736" bottom="0" header="0" footer="0"/>
  <pageSetup paperSize="9" scale="46" fitToHeight="10" orientation="landscape" r:id="rId1"/>
  <rowBreaks count="1" manualBreakCount="1">
    <brk id="103" max="10"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V61"/>
  <sheetViews>
    <sheetView topLeftCell="A28" zoomScale="130" zoomScaleNormal="130" zoomScaleSheetLayoutView="150" workbookViewId="0">
      <selection activeCell="J31" sqref="J31"/>
    </sheetView>
  </sheetViews>
  <sheetFormatPr defaultRowHeight="15" x14ac:dyDescent="0.25"/>
  <cols>
    <col min="1" max="1" width="6" customWidth="1"/>
    <col min="2" max="2" width="5.5703125" customWidth="1"/>
    <col min="3" max="3" width="5" customWidth="1"/>
    <col min="4" max="4" width="5.7109375" customWidth="1"/>
    <col min="5" max="5" width="9.140625" hidden="1" customWidth="1"/>
    <col min="6" max="6" width="26.7109375" customWidth="1"/>
    <col min="7" max="7" width="21.42578125" customWidth="1"/>
    <col min="8" max="8" width="13" customWidth="1"/>
    <col min="9" max="9" width="9.140625" style="17"/>
    <col min="11" max="11" width="9.7109375" style="17" bestFit="1" customWidth="1"/>
    <col min="12" max="12" width="9.140625" style="24"/>
    <col min="13" max="13" width="9.140625" style="24" customWidth="1"/>
  </cols>
  <sheetData>
    <row r="1" spans="1:16" s="6" customFormat="1" x14ac:dyDescent="0.25">
      <c r="I1" s="16"/>
      <c r="K1" s="18"/>
      <c r="L1" s="22"/>
      <c r="M1" s="22"/>
      <c r="O1" s="120" t="s">
        <v>51</v>
      </c>
    </row>
    <row r="2" spans="1:16" s="6" customFormat="1" x14ac:dyDescent="0.25">
      <c r="I2" s="16"/>
      <c r="K2" s="18"/>
      <c r="L2" s="22"/>
      <c r="M2" s="22"/>
    </row>
    <row r="3" spans="1:16" s="6" customFormat="1" ht="50.25" customHeight="1" x14ac:dyDescent="0.25">
      <c r="A3" s="395" t="s">
        <v>90</v>
      </c>
      <c r="B3" s="395"/>
      <c r="C3" s="395"/>
      <c r="D3" s="395"/>
      <c r="E3" s="395"/>
      <c r="F3" s="395"/>
      <c r="G3" s="395"/>
      <c r="H3" s="395"/>
      <c r="I3" s="395"/>
      <c r="J3" s="395"/>
      <c r="K3" s="395"/>
      <c r="L3" s="395"/>
      <c r="M3" s="395"/>
      <c r="N3" s="395"/>
      <c r="O3" s="395"/>
    </row>
    <row r="4" spans="1:16" s="6" customFormat="1" ht="24.75" customHeight="1" x14ac:dyDescent="0.25">
      <c r="F4" s="120"/>
      <c r="G4" s="120" t="s">
        <v>45</v>
      </c>
      <c r="H4" s="339" t="s">
        <v>352</v>
      </c>
      <c r="I4" s="339"/>
      <c r="K4" s="18"/>
      <c r="L4" s="22"/>
      <c r="M4" s="22"/>
    </row>
    <row r="5" spans="1:16" s="6" customFormat="1" x14ac:dyDescent="0.25">
      <c r="F5" s="120"/>
      <c r="G5" s="32"/>
      <c r="H5" s="32"/>
      <c r="I5" s="16"/>
      <c r="K5" s="18"/>
      <c r="L5" s="22"/>
      <c r="M5" s="22"/>
    </row>
    <row r="6" spans="1:16" s="6" customFormat="1" x14ac:dyDescent="0.25">
      <c r="A6" s="340" t="s">
        <v>47</v>
      </c>
      <c r="B6" s="340"/>
      <c r="C6" s="340"/>
      <c r="D6" s="340"/>
      <c r="E6" s="340"/>
      <c r="F6" s="340"/>
      <c r="G6" s="339" t="s">
        <v>59</v>
      </c>
      <c r="H6" s="339"/>
      <c r="I6" s="339"/>
      <c r="J6" s="339"/>
      <c r="K6" s="339"/>
      <c r="L6" s="339"/>
      <c r="M6" s="339"/>
    </row>
    <row r="7" spans="1:16" s="6" customFormat="1" x14ac:dyDescent="0.25">
      <c r="F7" s="120"/>
      <c r="G7" s="32"/>
      <c r="H7" s="32"/>
      <c r="I7" s="16"/>
      <c r="K7" s="18"/>
      <c r="L7" s="22"/>
      <c r="M7" s="22"/>
    </row>
    <row r="8" spans="1:16" s="6" customFormat="1" ht="16.5" customHeight="1" x14ac:dyDescent="0.25">
      <c r="A8" s="340" t="s">
        <v>48</v>
      </c>
      <c r="B8" s="340"/>
      <c r="C8" s="340"/>
      <c r="D8" s="340"/>
      <c r="E8" s="340"/>
      <c r="F8" s="340"/>
      <c r="G8" s="58" t="s">
        <v>99</v>
      </c>
      <c r="H8" s="58"/>
      <c r="I8" s="58"/>
      <c r="J8" s="58"/>
      <c r="K8" s="58"/>
      <c r="L8" s="58"/>
      <c r="M8" s="58"/>
    </row>
    <row r="10" spans="1:16" s="5" customFormat="1" ht="50.25" customHeight="1" x14ac:dyDescent="0.25">
      <c r="A10" s="394" t="s">
        <v>3</v>
      </c>
      <c r="B10" s="394"/>
      <c r="C10" s="394"/>
      <c r="D10" s="394"/>
      <c r="E10" s="394"/>
      <c r="F10" s="394" t="s">
        <v>22</v>
      </c>
      <c r="G10" s="394" t="s">
        <v>23</v>
      </c>
      <c r="H10" s="394" t="s">
        <v>29</v>
      </c>
      <c r="I10" s="394" t="s">
        <v>18</v>
      </c>
      <c r="J10" s="394"/>
      <c r="K10" s="394" t="s">
        <v>19</v>
      </c>
      <c r="L10" s="394"/>
      <c r="M10" s="394"/>
      <c r="N10" s="394" t="s">
        <v>8</v>
      </c>
      <c r="O10" s="394"/>
    </row>
    <row r="11" spans="1:16" s="5" customFormat="1" ht="67.5" x14ac:dyDescent="0.25">
      <c r="A11" s="126" t="s">
        <v>4</v>
      </c>
      <c r="B11" s="126" t="s">
        <v>5</v>
      </c>
      <c r="C11" s="126" t="s">
        <v>6</v>
      </c>
      <c r="D11" s="394" t="s">
        <v>7</v>
      </c>
      <c r="E11" s="394"/>
      <c r="F11" s="394"/>
      <c r="G11" s="394"/>
      <c r="H11" s="394"/>
      <c r="I11" s="20" t="s">
        <v>24</v>
      </c>
      <c r="J11" s="126" t="s">
        <v>25</v>
      </c>
      <c r="K11" s="19" t="s">
        <v>26</v>
      </c>
      <c r="L11" s="21" t="s">
        <v>495</v>
      </c>
      <c r="M11" s="21" t="s">
        <v>27</v>
      </c>
      <c r="N11" s="126" t="s">
        <v>28</v>
      </c>
      <c r="O11" s="126" t="s">
        <v>160</v>
      </c>
    </row>
    <row r="12" spans="1:16" s="5" customFormat="1" ht="21" x14ac:dyDescent="0.25">
      <c r="A12" s="40">
        <v>16</v>
      </c>
      <c r="B12" s="40"/>
      <c r="C12" s="40"/>
      <c r="D12" s="40"/>
      <c r="E12" s="40"/>
      <c r="F12" s="41" t="s">
        <v>98</v>
      </c>
      <c r="G12" s="126"/>
      <c r="H12" s="126"/>
      <c r="I12" s="112"/>
      <c r="J12" s="113"/>
      <c r="K12" s="38">
        <f>K14+K31+K37+K44</f>
        <v>78663.5</v>
      </c>
      <c r="L12" s="38">
        <f>L14+L31+L37+L44</f>
        <v>93982.1</v>
      </c>
      <c r="M12" s="38">
        <f>M14+M31+M37+M44</f>
        <v>93982.1</v>
      </c>
      <c r="N12" s="11"/>
      <c r="O12" s="12"/>
      <c r="P12" s="37"/>
    </row>
    <row r="13" spans="1:16" s="5" customFormat="1" ht="24.75" customHeight="1" x14ac:dyDescent="0.25">
      <c r="A13" s="40">
        <v>16</v>
      </c>
      <c r="B13" s="40">
        <v>1</v>
      </c>
      <c r="C13" s="40"/>
      <c r="D13" s="40"/>
      <c r="E13" s="40"/>
      <c r="F13" s="4" t="s">
        <v>16</v>
      </c>
      <c r="G13" s="126"/>
      <c r="H13" s="126"/>
      <c r="I13" s="112"/>
      <c r="J13" s="113"/>
      <c r="K13" s="38"/>
      <c r="L13" s="39"/>
      <c r="M13" s="39"/>
      <c r="N13" s="39"/>
      <c r="O13" s="39"/>
    </row>
    <row r="14" spans="1:16" s="7" customFormat="1" ht="21.75" customHeight="1" x14ac:dyDescent="0.25">
      <c r="A14" s="127">
        <v>16</v>
      </c>
      <c r="B14" s="127" t="s">
        <v>91</v>
      </c>
      <c r="C14" s="127" t="s">
        <v>13</v>
      </c>
      <c r="D14" s="397"/>
      <c r="E14" s="397"/>
      <c r="F14" s="8" t="s">
        <v>72</v>
      </c>
      <c r="G14" s="4"/>
      <c r="H14" s="4"/>
      <c r="I14" s="114"/>
      <c r="J14" s="115"/>
      <c r="K14" s="23">
        <f>K15+K30</f>
        <v>33334</v>
      </c>
      <c r="L14" s="23">
        <f t="shared" ref="L14:M14" si="0">L15+L30</f>
        <v>50312.4</v>
      </c>
      <c r="M14" s="23">
        <f t="shared" si="0"/>
        <v>50312.4</v>
      </c>
      <c r="N14" s="11"/>
      <c r="O14" s="12"/>
      <c r="P14" s="64"/>
    </row>
    <row r="15" spans="1:16" ht="35.25" customHeight="1" x14ac:dyDescent="0.25">
      <c r="A15" s="124">
        <v>16</v>
      </c>
      <c r="B15" s="124" t="s">
        <v>91</v>
      </c>
      <c r="C15" s="124" t="s">
        <v>13</v>
      </c>
      <c r="D15" s="398" t="s">
        <v>12</v>
      </c>
      <c r="E15" s="398"/>
      <c r="F15" s="3" t="s">
        <v>82</v>
      </c>
      <c r="G15" s="3"/>
      <c r="H15" s="31"/>
      <c r="I15" s="31"/>
      <c r="J15" s="31"/>
      <c r="K15" s="23">
        <f>K16+K17+K18+K19+K20+K22+K23+K25+K26+K27+K28+K29</f>
        <v>32729.800000000003</v>
      </c>
      <c r="L15" s="23">
        <f>L16+L17+L18+L19+L20+L22+L23+L25+L26+L27+L28+L29</f>
        <v>44623.9</v>
      </c>
      <c r="M15" s="23">
        <f>M16+M17+M18+M19+M20+M22+M23+M25+M26+M27+M28+M29</f>
        <v>44623.9</v>
      </c>
      <c r="N15" s="9">
        <f t="shared" ref="N15:N52" si="1">ROUND(M15/K15*100,1)</f>
        <v>136.30000000000001</v>
      </c>
      <c r="O15" s="10">
        <f t="shared" ref="O15:O52" si="2">ROUND(M15/L15*100,1)</f>
        <v>100</v>
      </c>
      <c r="P15" s="1"/>
    </row>
    <row r="16" spans="1:16" ht="58.5" customHeight="1" x14ac:dyDescent="0.25">
      <c r="A16" s="124"/>
      <c r="B16" s="124"/>
      <c r="C16" s="124"/>
      <c r="D16" s="124"/>
      <c r="E16" s="124"/>
      <c r="F16" s="3" t="s">
        <v>138</v>
      </c>
      <c r="G16" s="2" t="s">
        <v>139</v>
      </c>
      <c r="H16" s="30" t="s">
        <v>83</v>
      </c>
      <c r="I16" s="31">
        <v>26</v>
      </c>
      <c r="J16" s="31">
        <v>26</v>
      </c>
      <c r="K16" s="60">
        <v>18606.900000000001</v>
      </c>
      <c r="L16" s="60">
        <v>28211.5</v>
      </c>
      <c r="M16" s="31">
        <v>28211.5</v>
      </c>
      <c r="N16" s="9">
        <f>ROUND(M16/K16*100,1)</f>
        <v>151.6</v>
      </c>
      <c r="O16" s="9">
        <f>ROUND(M16/L16*100,1)</f>
        <v>100</v>
      </c>
      <c r="P16" s="1"/>
    </row>
    <row r="17" spans="1:15" ht="21" x14ac:dyDescent="0.25">
      <c r="A17" s="124"/>
      <c r="B17" s="124"/>
      <c r="C17" s="124"/>
      <c r="D17" s="398"/>
      <c r="E17" s="398"/>
      <c r="F17" s="3" t="s">
        <v>118</v>
      </c>
      <c r="G17" s="3" t="s">
        <v>140</v>
      </c>
      <c r="H17" s="30" t="s">
        <v>20</v>
      </c>
      <c r="I17" s="31">
        <v>1.9</v>
      </c>
      <c r="J17" s="31">
        <v>1.9</v>
      </c>
      <c r="K17" s="31">
        <v>140.19999999999999</v>
      </c>
      <c r="L17" s="31">
        <v>105.6</v>
      </c>
      <c r="M17" s="31">
        <v>105.6</v>
      </c>
      <c r="N17" s="9">
        <f t="shared" si="1"/>
        <v>75.3</v>
      </c>
      <c r="O17" s="10">
        <f t="shared" si="2"/>
        <v>100</v>
      </c>
    </row>
    <row r="18" spans="1:15" ht="21" x14ac:dyDescent="0.25">
      <c r="A18" s="124"/>
      <c r="B18" s="124"/>
      <c r="C18" s="124"/>
      <c r="D18" s="398"/>
      <c r="E18" s="398"/>
      <c r="F18" s="2" t="s">
        <v>30</v>
      </c>
      <c r="G18" s="3" t="s">
        <v>141</v>
      </c>
      <c r="H18" s="30" t="s">
        <v>20</v>
      </c>
      <c r="I18" s="31">
        <v>451</v>
      </c>
      <c r="J18" s="31">
        <v>451</v>
      </c>
      <c r="K18" s="31">
        <v>810</v>
      </c>
      <c r="L18" s="31">
        <v>530.1</v>
      </c>
      <c r="M18" s="31">
        <v>530.1</v>
      </c>
      <c r="N18" s="9">
        <f t="shared" si="1"/>
        <v>65.400000000000006</v>
      </c>
      <c r="O18" s="10">
        <f t="shared" si="2"/>
        <v>100</v>
      </c>
    </row>
    <row r="19" spans="1:15" ht="31.5" x14ac:dyDescent="0.25">
      <c r="A19" s="124"/>
      <c r="B19" s="124"/>
      <c r="C19" s="124"/>
      <c r="D19" s="398"/>
      <c r="E19" s="398"/>
      <c r="F19" s="3" t="s">
        <v>142</v>
      </c>
      <c r="G19" s="3" t="s">
        <v>143</v>
      </c>
      <c r="H19" s="30" t="s">
        <v>20</v>
      </c>
      <c r="I19" s="31">
        <v>867</v>
      </c>
      <c r="J19" s="31">
        <v>867</v>
      </c>
      <c r="K19" s="31">
        <v>1490.2</v>
      </c>
      <c r="L19" s="31">
        <v>712.9</v>
      </c>
      <c r="M19" s="59">
        <v>712.9</v>
      </c>
      <c r="N19" s="9">
        <f t="shared" si="1"/>
        <v>47.8</v>
      </c>
      <c r="O19" s="10">
        <f t="shared" si="2"/>
        <v>100</v>
      </c>
    </row>
    <row r="20" spans="1:15" ht="21" x14ac:dyDescent="0.25">
      <c r="A20" s="124"/>
      <c r="B20" s="124"/>
      <c r="C20" s="124"/>
      <c r="D20" s="398"/>
      <c r="E20" s="398"/>
      <c r="F20" s="2" t="s">
        <v>144</v>
      </c>
      <c r="G20" s="3" t="s">
        <v>145</v>
      </c>
      <c r="H20" s="30" t="s">
        <v>20</v>
      </c>
      <c r="I20" s="31">
        <v>2.4</v>
      </c>
      <c r="J20" s="31">
        <v>2.4</v>
      </c>
      <c r="K20" s="31">
        <v>65.900000000000006</v>
      </c>
      <c r="L20" s="31">
        <v>29.7</v>
      </c>
      <c r="M20" s="31">
        <v>29.7</v>
      </c>
      <c r="N20" s="9">
        <f t="shared" si="1"/>
        <v>45.1</v>
      </c>
      <c r="O20" s="10">
        <f t="shared" si="2"/>
        <v>100</v>
      </c>
    </row>
    <row r="21" spans="1:15" ht="0.75" hidden="1" customHeight="1" x14ac:dyDescent="0.25">
      <c r="A21" s="124"/>
      <c r="B21" s="124"/>
      <c r="C21" s="124"/>
      <c r="D21" s="398"/>
      <c r="E21" s="398"/>
      <c r="F21" s="2"/>
      <c r="G21" s="3"/>
      <c r="H21" s="30"/>
      <c r="I21" s="31"/>
      <c r="J21" s="31"/>
      <c r="K21" s="31"/>
      <c r="L21" s="31"/>
      <c r="M21" s="31"/>
      <c r="N21" s="9"/>
      <c r="O21" s="10"/>
    </row>
    <row r="22" spans="1:15" ht="63" x14ac:dyDescent="0.25">
      <c r="A22" s="124"/>
      <c r="B22" s="124"/>
      <c r="C22" s="124"/>
      <c r="D22" s="398"/>
      <c r="E22" s="398"/>
      <c r="F22" s="2" t="s">
        <v>69</v>
      </c>
      <c r="G22" s="3" t="s">
        <v>146</v>
      </c>
      <c r="H22" s="30" t="s">
        <v>21</v>
      </c>
      <c r="I22" s="31">
        <v>45.1</v>
      </c>
      <c r="J22" s="31">
        <v>45.1</v>
      </c>
      <c r="K22" s="31">
        <v>305.5</v>
      </c>
      <c r="L22" s="31">
        <v>307.89999999999998</v>
      </c>
      <c r="M22" s="31">
        <v>307.89999999999998</v>
      </c>
      <c r="N22" s="10">
        <f t="shared" si="1"/>
        <v>100.8</v>
      </c>
      <c r="O22" s="10">
        <f t="shared" si="2"/>
        <v>100</v>
      </c>
    </row>
    <row r="23" spans="1:15" ht="46.5" x14ac:dyDescent="0.25">
      <c r="A23" s="124"/>
      <c r="B23" s="124"/>
      <c r="C23" s="124"/>
      <c r="D23" s="398"/>
      <c r="E23" s="398"/>
      <c r="F23" s="2" t="s">
        <v>147</v>
      </c>
      <c r="G23" s="2" t="s">
        <v>148</v>
      </c>
      <c r="H23" s="30" t="s">
        <v>149</v>
      </c>
      <c r="I23" s="31">
        <v>330</v>
      </c>
      <c r="J23" s="31">
        <v>330</v>
      </c>
      <c r="K23" s="31">
        <v>855.3</v>
      </c>
      <c r="L23" s="31">
        <v>277.7</v>
      </c>
      <c r="M23" s="31">
        <v>277.7</v>
      </c>
      <c r="N23" s="10">
        <f t="shared" si="1"/>
        <v>32.5</v>
      </c>
      <c r="O23" s="10">
        <f t="shared" si="2"/>
        <v>100</v>
      </c>
    </row>
    <row r="24" spans="1:15" hidden="1" x14ac:dyDescent="0.25">
      <c r="A24" s="124"/>
      <c r="B24" s="124"/>
      <c r="C24" s="124"/>
      <c r="D24" s="398"/>
      <c r="E24" s="398"/>
      <c r="F24" s="2"/>
      <c r="G24" s="2"/>
      <c r="H24" s="30"/>
      <c r="I24" s="31"/>
      <c r="J24" s="31"/>
      <c r="K24" s="31"/>
      <c r="L24" s="31"/>
      <c r="M24" s="31"/>
      <c r="N24" s="10"/>
      <c r="O24" s="10"/>
    </row>
    <row r="25" spans="1:15" ht="39.75" customHeight="1" x14ac:dyDescent="0.25">
      <c r="A25" s="399"/>
      <c r="B25" s="399"/>
      <c r="C25" s="399"/>
      <c r="D25" s="399"/>
      <c r="E25" s="42">
        <v>3</v>
      </c>
      <c r="F25" s="68" t="s">
        <v>150</v>
      </c>
      <c r="G25" s="43" t="s">
        <v>119</v>
      </c>
      <c r="H25" s="9" t="s">
        <v>21</v>
      </c>
      <c r="I25" s="31">
        <v>2028920</v>
      </c>
      <c r="J25" s="31">
        <v>2028920</v>
      </c>
      <c r="K25" s="31">
        <v>5066.3999999999996</v>
      </c>
      <c r="L25" s="31">
        <v>7094.1</v>
      </c>
      <c r="M25" s="31">
        <v>7094.1</v>
      </c>
      <c r="N25" s="10">
        <f t="shared" ref="N25:N40" si="3">ROUND(M25/K25*100,1)</f>
        <v>140</v>
      </c>
      <c r="O25" s="10">
        <f t="shared" ref="O25:O43" si="4">ROUND(M25/L25*100,1)</f>
        <v>100</v>
      </c>
    </row>
    <row r="26" spans="1:15" ht="42" x14ac:dyDescent="0.25">
      <c r="A26" s="400"/>
      <c r="B26" s="400"/>
      <c r="C26" s="400"/>
      <c r="D26" s="400"/>
      <c r="E26" s="42">
        <v>3</v>
      </c>
      <c r="F26" s="69" t="s">
        <v>120</v>
      </c>
      <c r="G26" s="68" t="s">
        <v>151</v>
      </c>
      <c r="H26" s="9" t="s">
        <v>21</v>
      </c>
      <c r="I26" s="31">
        <v>2028920</v>
      </c>
      <c r="J26" s="31">
        <v>2028920</v>
      </c>
      <c r="K26" s="31">
        <v>345</v>
      </c>
      <c r="L26" s="31">
        <v>1604.6</v>
      </c>
      <c r="M26" s="31">
        <v>1604.6</v>
      </c>
      <c r="N26" s="10">
        <f t="shared" si="3"/>
        <v>465.1</v>
      </c>
      <c r="O26" s="10">
        <f t="shared" si="4"/>
        <v>100</v>
      </c>
    </row>
    <row r="27" spans="1:15" ht="63" x14ac:dyDescent="0.25">
      <c r="A27" s="66"/>
      <c r="B27" s="66"/>
      <c r="C27" s="66"/>
      <c r="D27" s="66"/>
      <c r="E27" s="42"/>
      <c r="F27" s="70" t="s">
        <v>46</v>
      </c>
      <c r="G27" s="43" t="s">
        <v>88</v>
      </c>
      <c r="H27" s="49" t="s">
        <v>83</v>
      </c>
      <c r="I27" s="31">
        <v>16</v>
      </c>
      <c r="J27" s="31">
        <v>16</v>
      </c>
      <c r="K27" s="31">
        <v>4382.1000000000004</v>
      </c>
      <c r="L27" s="31">
        <v>5411.9</v>
      </c>
      <c r="M27" s="31">
        <v>5411.9</v>
      </c>
      <c r="N27" s="10">
        <f t="shared" si="3"/>
        <v>123.5</v>
      </c>
      <c r="O27" s="10">
        <f t="shared" si="4"/>
        <v>100</v>
      </c>
    </row>
    <row r="28" spans="1:15" ht="30" customHeight="1" x14ac:dyDescent="0.25">
      <c r="A28" s="66"/>
      <c r="B28" s="66"/>
      <c r="C28" s="66"/>
      <c r="D28" s="66"/>
      <c r="E28" s="42"/>
      <c r="F28" s="71" t="s">
        <v>122</v>
      </c>
      <c r="G28" s="43" t="s">
        <v>121</v>
      </c>
      <c r="H28" s="49" t="s">
        <v>83</v>
      </c>
      <c r="I28" s="31">
        <v>90</v>
      </c>
      <c r="J28" s="31">
        <v>90</v>
      </c>
      <c r="K28" s="31">
        <v>590.4</v>
      </c>
      <c r="L28" s="31">
        <v>278.89999999999998</v>
      </c>
      <c r="M28" s="31">
        <v>278.89999999999998</v>
      </c>
      <c r="N28" s="10">
        <f t="shared" si="3"/>
        <v>47.2</v>
      </c>
      <c r="O28" s="10">
        <f t="shared" si="4"/>
        <v>100</v>
      </c>
    </row>
    <row r="29" spans="1:15" ht="51" customHeight="1" x14ac:dyDescent="0.25">
      <c r="A29" s="66"/>
      <c r="B29" s="66"/>
      <c r="C29" s="66"/>
      <c r="D29" s="66"/>
      <c r="E29" s="42"/>
      <c r="F29" s="71" t="s">
        <v>349</v>
      </c>
      <c r="G29" s="43" t="s">
        <v>152</v>
      </c>
      <c r="H29" s="49" t="s">
        <v>83</v>
      </c>
      <c r="I29" s="31">
        <v>72</v>
      </c>
      <c r="J29" s="31">
        <v>72</v>
      </c>
      <c r="K29" s="31">
        <v>71.900000000000006</v>
      </c>
      <c r="L29" s="31">
        <v>59</v>
      </c>
      <c r="M29" s="31">
        <v>59</v>
      </c>
      <c r="N29" s="10">
        <f t="shared" si="3"/>
        <v>82.1</v>
      </c>
      <c r="O29" s="10">
        <f t="shared" si="4"/>
        <v>100</v>
      </c>
    </row>
    <row r="30" spans="1:15" x14ac:dyDescent="0.25">
      <c r="A30" s="123" t="s">
        <v>55</v>
      </c>
      <c r="B30" s="123" t="s">
        <v>91</v>
      </c>
      <c r="C30" s="123" t="s">
        <v>13</v>
      </c>
      <c r="D30" s="396" t="s">
        <v>13</v>
      </c>
      <c r="E30" s="396"/>
      <c r="F30" s="45" t="s">
        <v>153</v>
      </c>
      <c r="G30" s="44" t="s">
        <v>154</v>
      </c>
      <c r="H30" s="9" t="s">
        <v>21</v>
      </c>
      <c r="I30" s="31">
        <v>5</v>
      </c>
      <c r="J30" s="31">
        <v>72.400000000000006</v>
      </c>
      <c r="K30" s="63">
        <v>604.20000000000005</v>
      </c>
      <c r="L30" s="63">
        <v>5688.5</v>
      </c>
      <c r="M30" s="23">
        <v>5688.5</v>
      </c>
      <c r="N30" s="10">
        <f t="shared" si="3"/>
        <v>941.5</v>
      </c>
      <c r="O30" s="10">
        <f t="shared" si="4"/>
        <v>100</v>
      </c>
    </row>
    <row r="31" spans="1:15" x14ac:dyDescent="0.25">
      <c r="A31" s="123" t="s">
        <v>55</v>
      </c>
      <c r="B31" s="123" t="s">
        <v>92</v>
      </c>
      <c r="C31" s="123" t="s">
        <v>13</v>
      </c>
      <c r="D31" s="123"/>
      <c r="E31" s="42"/>
      <c r="F31" s="45" t="s">
        <v>74</v>
      </c>
      <c r="G31" s="105"/>
      <c r="H31" s="11"/>
      <c r="I31" s="23">
        <f>I32+I33+I35</f>
        <v>0</v>
      </c>
      <c r="J31" s="23">
        <f>J32+J33+J35</f>
        <v>0</v>
      </c>
      <c r="K31" s="23">
        <f>K32+K33+K35</f>
        <v>1853.3</v>
      </c>
      <c r="L31" s="12">
        <f>L32+L33+L35</f>
        <v>193.5</v>
      </c>
      <c r="M31" s="12">
        <f>M32+M33+M35</f>
        <v>193.5</v>
      </c>
      <c r="N31" s="10">
        <f t="shared" si="3"/>
        <v>10.4</v>
      </c>
      <c r="O31" s="10">
        <f t="shared" si="4"/>
        <v>100</v>
      </c>
    </row>
    <row r="32" spans="1:15" x14ac:dyDescent="0.25">
      <c r="A32" s="123">
        <v>16</v>
      </c>
      <c r="B32" s="123" t="s">
        <v>92</v>
      </c>
      <c r="C32" s="123" t="s">
        <v>13</v>
      </c>
      <c r="D32" s="123" t="s">
        <v>13</v>
      </c>
      <c r="E32" s="42">
        <v>3</v>
      </c>
      <c r="F32" s="44" t="s">
        <v>81</v>
      </c>
      <c r="G32" s="43" t="s">
        <v>85</v>
      </c>
      <c r="H32" s="9" t="s">
        <v>21</v>
      </c>
      <c r="I32" s="59">
        <v>0</v>
      </c>
      <c r="J32" s="59">
        <v>0</v>
      </c>
      <c r="K32" s="59">
        <v>0</v>
      </c>
      <c r="L32" s="59">
        <v>0</v>
      </c>
      <c r="M32" s="59">
        <v>0</v>
      </c>
      <c r="N32" s="10" t="e">
        <f t="shared" si="3"/>
        <v>#DIV/0!</v>
      </c>
      <c r="O32" s="10" t="e">
        <f t="shared" si="4"/>
        <v>#DIV/0!</v>
      </c>
    </row>
    <row r="33" spans="1:22" ht="42" x14ac:dyDescent="0.25">
      <c r="A33" s="123">
        <v>17</v>
      </c>
      <c r="B33" s="123" t="s">
        <v>92</v>
      </c>
      <c r="C33" s="123" t="s">
        <v>13</v>
      </c>
      <c r="D33" s="123" t="s">
        <v>9</v>
      </c>
      <c r="E33" s="42"/>
      <c r="F33" s="44" t="s">
        <v>328</v>
      </c>
      <c r="G33" s="43"/>
      <c r="H33" s="9"/>
      <c r="I33" s="59">
        <v>0</v>
      </c>
      <c r="J33" s="59">
        <v>0</v>
      </c>
      <c r="K33" s="59">
        <f>K34</f>
        <v>1853.3</v>
      </c>
      <c r="L33" s="59">
        <f t="shared" ref="L33:M33" si="5">L34</f>
        <v>193.5</v>
      </c>
      <c r="M33" s="59">
        <f t="shared" si="5"/>
        <v>193.5</v>
      </c>
      <c r="N33" s="10">
        <f t="shared" si="3"/>
        <v>10.4</v>
      </c>
      <c r="O33" s="10">
        <f t="shared" si="4"/>
        <v>100</v>
      </c>
    </row>
    <row r="34" spans="1:22" ht="21" x14ac:dyDescent="0.25">
      <c r="A34" s="123"/>
      <c r="B34" s="123"/>
      <c r="C34" s="123"/>
      <c r="D34" s="47"/>
      <c r="E34" s="42"/>
      <c r="F34" s="44" t="s">
        <v>155</v>
      </c>
      <c r="G34" s="43" t="s">
        <v>100</v>
      </c>
      <c r="H34" s="9" t="s">
        <v>156</v>
      </c>
      <c r="I34" s="59">
        <v>14</v>
      </c>
      <c r="J34" s="59">
        <v>15</v>
      </c>
      <c r="K34" s="59">
        <v>1853.3</v>
      </c>
      <c r="L34" s="59">
        <v>193.5</v>
      </c>
      <c r="M34" s="59">
        <v>193.5</v>
      </c>
      <c r="N34" s="10">
        <f>ROUND(M34/K34*100,1)</f>
        <v>10.4</v>
      </c>
      <c r="O34" s="10">
        <f t="shared" si="4"/>
        <v>100</v>
      </c>
    </row>
    <row r="35" spans="1:22" ht="21" x14ac:dyDescent="0.25">
      <c r="A35" s="123" t="s">
        <v>55</v>
      </c>
      <c r="B35" s="123" t="s">
        <v>92</v>
      </c>
      <c r="C35" s="123" t="s">
        <v>9</v>
      </c>
      <c r="D35" s="47"/>
      <c r="E35" s="42"/>
      <c r="F35" s="45" t="s">
        <v>89</v>
      </c>
      <c r="G35" s="43"/>
      <c r="H35" s="9"/>
      <c r="I35" s="59">
        <v>0</v>
      </c>
      <c r="J35" s="59">
        <v>0</v>
      </c>
      <c r="K35" s="59">
        <v>0</v>
      </c>
      <c r="L35" s="59">
        <v>0</v>
      </c>
      <c r="M35" s="59">
        <v>0</v>
      </c>
      <c r="N35" s="10"/>
      <c r="O35" s="10"/>
    </row>
    <row r="36" spans="1:22" ht="21" x14ac:dyDescent="0.25">
      <c r="A36" s="123" t="s">
        <v>55</v>
      </c>
      <c r="B36" s="123" t="s">
        <v>92</v>
      </c>
      <c r="C36" s="123" t="s">
        <v>9</v>
      </c>
      <c r="D36" s="47" t="s">
        <v>12</v>
      </c>
      <c r="E36" s="42"/>
      <c r="F36" s="45" t="s">
        <v>101</v>
      </c>
      <c r="G36" s="43" t="s">
        <v>100</v>
      </c>
      <c r="H36" s="9" t="s">
        <v>83</v>
      </c>
      <c r="I36" s="59">
        <v>0</v>
      </c>
      <c r="J36" s="59">
        <v>0</v>
      </c>
      <c r="K36" s="59">
        <v>0</v>
      </c>
      <c r="L36" s="59">
        <v>0</v>
      </c>
      <c r="M36" s="59">
        <v>0</v>
      </c>
      <c r="N36" s="10"/>
      <c r="O36" s="10"/>
    </row>
    <row r="37" spans="1:22" s="262" customFormat="1" x14ac:dyDescent="0.25">
      <c r="A37" s="48" t="s">
        <v>55</v>
      </c>
      <c r="B37" s="48" t="s">
        <v>93</v>
      </c>
      <c r="C37" s="48" t="s">
        <v>12</v>
      </c>
      <c r="D37" s="264"/>
      <c r="E37" s="265"/>
      <c r="F37" s="266" t="s">
        <v>76</v>
      </c>
      <c r="G37" s="41"/>
      <c r="H37" s="63"/>
      <c r="I37" s="23">
        <v>0</v>
      </c>
      <c r="J37" s="23">
        <v>0</v>
      </c>
      <c r="K37" s="23">
        <f>K38+K40</f>
        <v>2567</v>
      </c>
      <c r="L37" s="23">
        <f>L38+L40</f>
        <v>2567</v>
      </c>
      <c r="M37" s="23">
        <f>M38+M40</f>
        <v>2567</v>
      </c>
      <c r="N37" s="10">
        <f t="shared" si="3"/>
        <v>100</v>
      </c>
      <c r="O37" s="10">
        <f t="shared" si="4"/>
        <v>100</v>
      </c>
    </row>
    <row r="38" spans="1:22" ht="20.25" customHeight="1" x14ac:dyDescent="0.25">
      <c r="A38" s="46">
        <v>16</v>
      </c>
      <c r="B38" s="46" t="s">
        <v>93</v>
      </c>
      <c r="C38" s="46" t="s">
        <v>12</v>
      </c>
      <c r="D38" s="267" t="s">
        <v>12</v>
      </c>
      <c r="E38" s="268"/>
      <c r="F38" s="269" t="s">
        <v>77</v>
      </c>
      <c r="G38" s="270"/>
      <c r="H38" s="63"/>
      <c r="I38" s="271">
        <v>0</v>
      </c>
      <c r="J38" s="59">
        <v>0</v>
      </c>
      <c r="K38" s="59">
        <v>0</v>
      </c>
      <c r="L38" s="59">
        <v>0</v>
      </c>
      <c r="M38" s="59">
        <v>0</v>
      </c>
      <c r="N38" s="10"/>
      <c r="O38" s="10"/>
    </row>
    <row r="39" spans="1:22" ht="50.25" hidden="1" customHeight="1" x14ac:dyDescent="0.25">
      <c r="A39" s="123"/>
      <c r="B39" s="123"/>
      <c r="C39" s="123"/>
      <c r="D39" s="272"/>
      <c r="E39" s="272">
        <v>2</v>
      </c>
      <c r="F39" s="269" t="s">
        <v>86</v>
      </c>
      <c r="G39" s="269" t="s">
        <v>67</v>
      </c>
      <c r="H39" s="31" t="s">
        <v>68</v>
      </c>
      <c r="I39" s="59">
        <v>0</v>
      </c>
      <c r="J39" s="59">
        <v>0</v>
      </c>
      <c r="K39" s="59">
        <v>0</v>
      </c>
      <c r="L39" s="59">
        <v>0</v>
      </c>
      <c r="M39" s="59">
        <v>0</v>
      </c>
      <c r="N39" s="10" t="e">
        <f t="shared" si="3"/>
        <v>#DIV/0!</v>
      </c>
      <c r="O39" s="10" t="e">
        <f t="shared" si="4"/>
        <v>#DIV/0!</v>
      </c>
    </row>
    <row r="40" spans="1:22" ht="21" x14ac:dyDescent="0.25">
      <c r="A40" s="123">
        <v>16</v>
      </c>
      <c r="B40" s="123" t="s">
        <v>93</v>
      </c>
      <c r="C40" s="123" t="s">
        <v>12</v>
      </c>
      <c r="D40" s="273" t="s">
        <v>13</v>
      </c>
      <c r="E40" s="272"/>
      <c r="F40" s="274" t="s">
        <v>78</v>
      </c>
      <c r="G40" s="275"/>
      <c r="H40" s="63"/>
      <c r="I40" s="59">
        <f>I41+I42</f>
        <v>360</v>
      </c>
      <c r="J40" s="59">
        <f>J41+J42</f>
        <v>360</v>
      </c>
      <c r="K40" s="59">
        <f>K41+K42</f>
        <v>2567</v>
      </c>
      <c r="L40" s="59">
        <f t="shared" ref="L40:M40" si="6">L41+L42</f>
        <v>2567</v>
      </c>
      <c r="M40" s="59">
        <f t="shared" si="6"/>
        <v>2567</v>
      </c>
      <c r="N40" s="10">
        <f t="shared" si="3"/>
        <v>100</v>
      </c>
      <c r="O40" s="10">
        <f t="shared" si="4"/>
        <v>100</v>
      </c>
    </row>
    <row r="41" spans="1:22" ht="31.5" customHeight="1" x14ac:dyDescent="0.25">
      <c r="A41" s="123"/>
      <c r="B41" s="123"/>
      <c r="C41" s="123"/>
      <c r="D41" s="272"/>
      <c r="E41" s="272"/>
      <c r="F41" s="276" t="s">
        <v>134</v>
      </c>
      <c r="G41" s="269" t="s">
        <v>135</v>
      </c>
      <c r="H41" s="31" t="s">
        <v>21</v>
      </c>
      <c r="I41" s="31">
        <v>170</v>
      </c>
      <c r="J41" s="31">
        <v>170</v>
      </c>
      <c r="K41" s="59">
        <v>1028.7</v>
      </c>
      <c r="L41" s="59">
        <v>1093.2</v>
      </c>
      <c r="M41" s="31">
        <v>1093.2</v>
      </c>
      <c r="N41" s="10">
        <f t="shared" si="1"/>
        <v>106.3</v>
      </c>
      <c r="O41" s="10">
        <f t="shared" si="4"/>
        <v>100</v>
      </c>
      <c r="P41" s="1"/>
      <c r="Q41" s="1"/>
      <c r="R41" s="1"/>
      <c r="S41" s="1"/>
      <c r="T41" s="1"/>
      <c r="U41" s="1"/>
      <c r="V41" s="1"/>
    </row>
    <row r="42" spans="1:22" ht="31.5" customHeight="1" x14ac:dyDescent="0.25">
      <c r="A42" s="123"/>
      <c r="B42" s="123"/>
      <c r="C42" s="123"/>
      <c r="D42" s="272"/>
      <c r="E42" s="272"/>
      <c r="F42" s="276" t="s">
        <v>326</v>
      </c>
      <c r="G42" s="269" t="s">
        <v>327</v>
      </c>
      <c r="H42" s="31" t="s">
        <v>21</v>
      </c>
      <c r="I42" s="31">
        <v>190</v>
      </c>
      <c r="J42" s="31">
        <v>190</v>
      </c>
      <c r="K42" s="59">
        <v>1538.3</v>
      </c>
      <c r="L42" s="59">
        <v>1473.8</v>
      </c>
      <c r="M42" s="31">
        <v>1473.8</v>
      </c>
      <c r="N42" s="10">
        <f t="shared" si="1"/>
        <v>95.8</v>
      </c>
      <c r="O42" s="10">
        <f t="shared" si="4"/>
        <v>100</v>
      </c>
    </row>
    <row r="43" spans="1:22" x14ac:dyDescent="0.25">
      <c r="A43" s="123" t="s">
        <v>55</v>
      </c>
      <c r="B43" s="123" t="s">
        <v>93</v>
      </c>
      <c r="C43" s="123" t="s">
        <v>115</v>
      </c>
      <c r="D43" s="273"/>
      <c r="E43" s="272"/>
      <c r="F43" s="275" t="s">
        <v>116</v>
      </c>
      <c r="G43" s="275"/>
      <c r="H43" s="63"/>
      <c r="I43" s="59">
        <v>0</v>
      </c>
      <c r="J43" s="59">
        <v>0</v>
      </c>
      <c r="K43" s="23">
        <f>K44</f>
        <v>40909.199999999997</v>
      </c>
      <c r="L43" s="23">
        <f t="shared" ref="L43:M43" si="7">L44</f>
        <v>40909.199999999997</v>
      </c>
      <c r="M43" s="23">
        <f t="shared" si="7"/>
        <v>40909.199999999997</v>
      </c>
      <c r="N43" s="10">
        <f t="shared" si="1"/>
        <v>100</v>
      </c>
      <c r="O43" s="10">
        <f t="shared" si="4"/>
        <v>100</v>
      </c>
    </row>
    <row r="44" spans="1:22" ht="21" x14ac:dyDescent="0.25">
      <c r="A44" s="123" t="s">
        <v>55</v>
      </c>
      <c r="B44" s="123" t="s">
        <v>93</v>
      </c>
      <c r="C44" s="123" t="s">
        <v>115</v>
      </c>
      <c r="D44" s="273" t="s">
        <v>12</v>
      </c>
      <c r="E44" s="272"/>
      <c r="F44" s="270" t="s">
        <v>117</v>
      </c>
      <c r="G44" s="270"/>
      <c r="H44" s="277"/>
      <c r="I44" s="116"/>
      <c r="J44" s="63"/>
      <c r="K44" s="23">
        <f>K45+K46+K47+K48+K49+K50+K51+K52</f>
        <v>40909.199999999997</v>
      </c>
      <c r="L44" s="23">
        <f>L45+L46+L47+L48+L49+L50+L51+L52</f>
        <v>40909.199999999997</v>
      </c>
      <c r="M44" s="23">
        <f>M45+M46+M47+M48+M49+M50+M51+M52</f>
        <v>40909.199999999997</v>
      </c>
      <c r="N44" s="10">
        <f t="shared" si="1"/>
        <v>100</v>
      </c>
      <c r="O44" s="12"/>
    </row>
    <row r="45" spans="1:22" ht="65.25" customHeight="1" x14ac:dyDescent="0.25">
      <c r="A45" s="123"/>
      <c r="B45" s="123"/>
      <c r="C45" s="123"/>
      <c r="D45" s="272"/>
      <c r="E45" s="272">
        <v>2</v>
      </c>
      <c r="F45" s="269" t="s">
        <v>157</v>
      </c>
      <c r="G45" s="269" t="s">
        <v>136</v>
      </c>
      <c r="H45" s="278" t="s">
        <v>21</v>
      </c>
      <c r="I45" s="31">
        <v>11.7</v>
      </c>
      <c r="J45" s="31">
        <v>11.7</v>
      </c>
      <c r="K45" s="31">
        <v>54.4</v>
      </c>
      <c r="L45" s="31">
        <v>54.4</v>
      </c>
      <c r="M45" s="31">
        <v>54.4</v>
      </c>
      <c r="N45" s="10">
        <f t="shared" ref="N45:N46" si="8">ROUND(M45/K45*100,1)</f>
        <v>100</v>
      </c>
      <c r="O45" s="10">
        <f t="shared" ref="O45" si="9">ROUND(M45/L45*100,1)</f>
        <v>100</v>
      </c>
    </row>
    <row r="46" spans="1:22" ht="57" customHeight="1" x14ac:dyDescent="0.25">
      <c r="A46" s="123"/>
      <c r="B46" s="123"/>
      <c r="C46" s="123"/>
      <c r="D46" s="272"/>
      <c r="E46" s="279">
        <v>2</v>
      </c>
      <c r="F46" s="280" t="s">
        <v>123</v>
      </c>
      <c r="G46" s="280" t="s">
        <v>124</v>
      </c>
      <c r="H46" s="278" t="s">
        <v>21</v>
      </c>
      <c r="I46" s="31">
        <v>1670.71</v>
      </c>
      <c r="J46" s="31">
        <v>1670.71</v>
      </c>
      <c r="K46" s="31">
        <v>4632.6000000000004</v>
      </c>
      <c r="L46" s="31">
        <v>5883.2</v>
      </c>
      <c r="M46" s="31">
        <v>5883.2</v>
      </c>
      <c r="N46" s="10">
        <f t="shared" si="8"/>
        <v>127</v>
      </c>
      <c r="O46" s="10">
        <f t="shared" si="2"/>
        <v>100</v>
      </c>
    </row>
    <row r="47" spans="1:22" ht="35.25" customHeight="1" x14ac:dyDescent="0.25">
      <c r="A47" s="125"/>
      <c r="B47" s="125"/>
      <c r="C47" s="125"/>
      <c r="D47" s="281"/>
      <c r="E47" s="282"/>
      <c r="F47" s="276" t="s">
        <v>125</v>
      </c>
      <c r="G47" s="276" t="s">
        <v>126</v>
      </c>
      <c r="H47" s="283" t="s">
        <v>21</v>
      </c>
      <c r="I47" s="62">
        <v>1500.3</v>
      </c>
      <c r="J47" s="62">
        <v>1500.3</v>
      </c>
      <c r="K47" s="61">
        <v>24575.599999999999</v>
      </c>
      <c r="L47" s="61">
        <v>18510.599999999999</v>
      </c>
      <c r="M47" s="62">
        <v>18510.599999999999</v>
      </c>
      <c r="N47" s="27">
        <f t="shared" si="1"/>
        <v>75.3</v>
      </c>
      <c r="O47" s="27">
        <f t="shared" si="2"/>
        <v>100</v>
      </c>
    </row>
    <row r="48" spans="1:22" ht="36" customHeight="1" x14ac:dyDescent="0.25">
      <c r="A48" s="123"/>
      <c r="B48" s="123"/>
      <c r="C48" s="123"/>
      <c r="D48" s="272"/>
      <c r="E48" s="272"/>
      <c r="F48" s="276" t="s">
        <v>127</v>
      </c>
      <c r="G48" s="284" t="s">
        <v>87</v>
      </c>
      <c r="H48" s="31" t="s">
        <v>21</v>
      </c>
      <c r="I48" s="31">
        <v>1330</v>
      </c>
      <c r="J48" s="31">
        <v>1330</v>
      </c>
      <c r="K48" s="31">
        <v>5219</v>
      </c>
      <c r="L48" s="31">
        <v>4717.5</v>
      </c>
      <c r="M48" s="59">
        <v>4717.5</v>
      </c>
      <c r="N48" s="27">
        <f t="shared" si="1"/>
        <v>90.4</v>
      </c>
      <c r="O48" s="27">
        <f t="shared" si="2"/>
        <v>100</v>
      </c>
    </row>
    <row r="49" spans="1:22" ht="50.25" customHeight="1" x14ac:dyDescent="0.25">
      <c r="A49" s="123"/>
      <c r="B49" s="123"/>
      <c r="C49" s="123"/>
      <c r="D49" s="272"/>
      <c r="E49" s="279">
        <v>2</v>
      </c>
      <c r="F49" s="276" t="s">
        <v>128</v>
      </c>
      <c r="G49" s="276" t="s">
        <v>129</v>
      </c>
      <c r="H49" s="278" t="s">
        <v>21</v>
      </c>
      <c r="I49" s="31">
        <v>79.77</v>
      </c>
      <c r="J49" s="31">
        <v>79.77</v>
      </c>
      <c r="K49" s="31">
        <v>106.1</v>
      </c>
      <c r="L49" s="31">
        <v>123.4</v>
      </c>
      <c r="M49" s="31">
        <v>123.4</v>
      </c>
      <c r="N49" s="27">
        <f t="shared" si="1"/>
        <v>116.3</v>
      </c>
      <c r="O49" s="10">
        <f t="shared" si="2"/>
        <v>100</v>
      </c>
    </row>
    <row r="50" spans="1:22" ht="43.5" customHeight="1" x14ac:dyDescent="0.25">
      <c r="A50" s="125"/>
      <c r="B50" s="125"/>
      <c r="C50" s="125"/>
      <c r="D50" s="281"/>
      <c r="E50" s="282"/>
      <c r="F50" s="276" t="s">
        <v>130</v>
      </c>
      <c r="G50" s="276" t="s">
        <v>131</v>
      </c>
      <c r="H50" s="283" t="s">
        <v>21</v>
      </c>
      <c r="I50" s="62">
        <v>49.7</v>
      </c>
      <c r="J50" s="62">
        <v>49.7</v>
      </c>
      <c r="K50" s="61">
        <v>516</v>
      </c>
      <c r="L50" s="61">
        <v>333.2</v>
      </c>
      <c r="M50" s="62">
        <v>333.2</v>
      </c>
      <c r="N50" s="27">
        <f t="shared" si="1"/>
        <v>64.599999999999994</v>
      </c>
      <c r="O50" s="27">
        <f t="shared" si="2"/>
        <v>100</v>
      </c>
    </row>
    <row r="51" spans="1:22" ht="52.5" x14ac:dyDescent="0.25">
      <c r="A51" s="123"/>
      <c r="B51" s="123"/>
      <c r="C51" s="123"/>
      <c r="D51" s="272"/>
      <c r="E51" s="279">
        <v>2</v>
      </c>
      <c r="F51" s="276" t="s">
        <v>132</v>
      </c>
      <c r="G51" s="276" t="s">
        <v>133</v>
      </c>
      <c r="H51" s="31" t="s">
        <v>21</v>
      </c>
      <c r="I51" s="31">
        <v>3060</v>
      </c>
      <c r="J51" s="31">
        <v>3060</v>
      </c>
      <c r="K51" s="59">
        <v>3384.8</v>
      </c>
      <c r="L51" s="59">
        <v>9523.2999999999993</v>
      </c>
      <c r="M51" s="31">
        <v>9523.2999999999993</v>
      </c>
      <c r="N51" s="27">
        <f t="shared" si="1"/>
        <v>281.39999999999998</v>
      </c>
      <c r="O51" s="27">
        <f t="shared" si="2"/>
        <v>100</v>
      </c>
    </row>
    <row r="52" spans="1:22" ht="31.5" customHeight="1" x14ac:dyDescent="0.25">
      <c r="A52" s="123"/>
      <c r="B52" s="123"/>
      <c r="C52" s="123"/>
      <c r="D52" s="272"/>
      <c r="E52" s="285"/>
      <c r="F52" s="276" t="s">
        <v>158</v>
      </c>
      <c r="G52" s="269" t="s">
        <v>159</v>
      </c>
      <c r="H52" s="31" t="s">
        <v>21</v>
      </c>
      <c r="I52" s="31">
        <v>400</v>
      </c>
      <c r="J52" s="31">
        <v>400</v>
      </c>
      <c r="K52" s="59">
        <v>2420.6999999999998</v>
      </c>
      <c r="L52" s="59">
        <v>1763.6</v>
      </c>
      <c r="M52" s="31">
        <v>1763.6</v>
      </c>
      <c r="N52" s="10">
        <f t="shared" si="1"/>
        <v>72.900000000000006</v>
      </c>
      <c r="O52" s="27">
        <f t="shared" si="2"/>
        <v>100</v>
      </c>
      <c r="P52" s="1"/>
      <c r="Q52" s="1"/>
      <c r="R52" s="1"/>
      <c r="S52" s="1"/>
      <c r="T52" s="1"/>
      <c r="U52" s="1"/>
      <c r="V52" s="1"/>
    </row>
    <row r="53" spans="1:22" ht="40.15" customHeight="1" x14ac:dyDescent="0.3">
      <c r="A53" s="50"/>
      <c r="B53" s="50"/>
      <c r="C53" s="50"/>
      <c r="D53" s="50"/>
      <c r="E53" s="50"/>
      <c r="F53" s="51" t="s">
        <v>422</v>
      </c>
      <c r="G53" s="51"/>
      <c r="H53" s="51"/>
      <c r="I53" s="52"/>
      <c r="J53" s="51"/>
      <c r="K53" s="53"/>
      <c r="L53" s="51" t="s">
        <v>423</v>
      </c>
      <c r="M53" s="51"/>
      <c r="N53" s="50"/>
      <c r="O53" s="50"/>
    </row>
    <row r="56" spans="1:22" x14ac:dyDescent="0.25">
      <c r="L56" s="28"/>
      <c r="M56" s="28"/>
    </row>
    <row r="59" spans="1:22" x14ac:dyDescent="0.25">
      <c r="L59" s="28"/>
      <c r="N59" s="29"/>
    </row>
    <row r="61" spans="1:22" x14ac:dyDescent="0.25">
      <c r="M61" s="28"/>
    </row>
  </sheetData>
  <mergeCells count="28">
    <mergeCell ref="D24:E24"/>
    <mergeCell ref="A25:A26"/>
    <mergeCell ref="B25:B26"/>
    <mergeCell ref="C25:C26"/>
    <mergeCell ref="D25:D26"/>
    <mergeCell ref="D30:E30"/>
    <mergeCell ref="D11:E11"/>
    <mergeCell ref="D14:E14"/>
    <mergeCell ref="D15:E15"/>
    <mergeCell ref="I10:J10"/>
    <mergeCell ref="D22:E22"/>
    <mergeCell ref="D18:E18"/>
    <mergeCell ref="D19:E19"/>
    <mergeCell ref="D20:E20"/>
    <mergeCell ref="D21:E21"/>
    <mergeCell ref="D17:E17"/>
    <mergeCell ref="A10:E10"/>
    <mergeCell ref="F10:F11"/>
    <mergeCell ref="G10:G11"/>
    <mergeCell ref="H10:H11"/>
    <mergeCell ref="D23:E23"/>
    <mergeCell ref="K10:M10"/>
    <mergeCell ref="N10:O10"/>
    <mergeCell ref="A3:O3"/>
    <mergeCell ref="H4:I4"/>
    <mergeCell ref="A6:F6"/>
    <mergeCell ref="G6:M6"/>
    <mergeCell ref="A8:F8"/>
  </mergeCells>
  <pageMargins left="0.11811023622047245" right="0" top="0.15748031496062992" bottom="0.15748031496062992" header="0.11811023622047245" footer="0.11811023622047245"/>
  <pageSetup paperSize="9" scale="86" fitToHeight="3" orientation="landscape" r:id="rId1"/>
  <rowBreaks count="1" manualBreakCount="1">
    <brk id="20"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I43"/>
  <sheetViews>
    <sheetView topLeftCell="A19" zoomScale="60" zoomScaleNormal="60" zoomScaleSheetLayoutView="100" workbookViewId="0">
      <selection activeCell="H27" sqref="H27"/>
    </sheetView>
  </sheetViews>
  <sheetFormatPr defaultRowHeight="15" x14ac:dyDescent="0.25"/>
  <cols>
    <col min="1" max="2" width="9.140625" style="5"/>
    <col min="3" max="3" width="6.28515625" style="5" customWidth="1"/>
    <col min="4" max="4" width="59.140625" customWidth="1"/>
    <col min="5" max="5" width="8" customWidth="1"/>
    <col min="6" max="6" width="12.140625" style="24" customWidth="1"/>
    <col min="7" max="7" width="10.28515625" style="24" customWidth="1"/>
    <col min="8" max="8" width="16.85546875" style="24" customWidth="1"/>
    <col min="9" max="9" width="13.28515625" style="24" customWidth="1"/>
    <col min="10" max="10" width="68.7109375" style="56" customWidth="1"/>
    <col min="11" max="11" width="13.42578125" style="24" customWidth="1"/>
    <col min="12" max="12" width="16.28515625" style="24" customWidth="1"/>
    <col min="13" max="13" width="17" style="24" customWidth="1"/>
    <col min="14" max="14" width="17" customWidth="1"/>
    <col min="15" max="15" width="10.7109375" customWidth="1"/>
  </cols>
  <sheetData>
    <row r="1" spans="1:17" s="6" customFormat="1" x14ac:dyDescent="0.25">
      <c r="A1" s="119"/>
      <c r="B1" s="119"/>
      <c r="C1" s="119"/>
      <c r="F1" s="22"/>
      <c r="G1" s="22"/>
      <c r="H1" s="22"/>
      <c r="I1" s="22"/>
      <c r="J1" s="128" t="s">
        <v>49</v>
      </c>
      <c r="K1" s="54"/>
      <c r="L1" s="54"/>
      <c r="M1" s="22"/>
    </row>
    <row r="2" spans="1:17" s="6" customFormat="1" x14ac:dyDescent="0.25">
      <c r="A2" s="119"/>
      <c r="B2" s="119"/>
      <c r="C2" s="119"/>
      <c r="F2" s="22"/>
      <c r="G2" s="22"/>
      <c r="H2" s="22"/>
      <c r="I2" s="22"/>
      <c r="J2" s="128"/>
      <c r="K2" s="54"/>
      <c r="L2" s="54"/>
      <c r="M2" s="22"/>
    </row>
    <row r="3" spans="1:17" s="6" customFormat="1" ht="20.25" customHeight="1" x14ac:dyDescent="0.3">
      <c r="A3" s="345" t="s">
        <v>50</v>
      </c>
      <c r="B3" s="345"/>
      <c r="C3" s="345"/>
      <c r="D3" s="345"/>
      <c r="E3" s="345"/>
      <c r="F3" s="345"/>
      <c r="G3" s="345"/>
      <c r="H3" s="345"/>
      <c r="I3" s="345"/>
      <c r="J3" s="345"/>
      <c r="K3" s="345"/>
      <c r="L3" s="121"/>
      <c r="M3" s="22"/>
    </row>
    <row r="4" spans="1:17" s="6" customFormat="1" ht="24.75" customHeight="1" x14ac:dyDescent="0.25">
      <c r="A4" s="119"/>
      <c r="B4" s="119"/>
      <c r="C4" s="119"/>
      <c r="F4" s="401" t="s">
        <v>45</v>
      </c>
      <c r="G4" s="401"/>
      <c r="H4" s="122" t="s">
        <v>351</v>
      </c>
      <c r="I4" s="22"/>
      <c r="J4" s="128"/>
      <c r="K4" s="54"/>
      <c r="L4" s="54"/>
      <c r="M4" s="22"/>
    </row>
    <row r="5" spans="1:17" s="6" customFormat="1" x14ac:dyDescent="0.25">
      <c r="A5" s="119"/>
      <c r="B5" s="119"/>
      <c r="C5" s="119"/>
      <c r="F5" s="22"/>
      <c r="G5" s="54"/>
      <c r="H5" s="36"/>
      <c r="I5" s="22"/>
      <c r="J5" s="128"/>
      <c r="K5" s="54"/>
      <c r="L5" s="54"/>
      <c r="M5" s="22"/>
    </row>
    <row r="6" spans="1:17" s="6" customFormat="1" x14ac:dyDescent="0.25">
      <c r="A6" s="340" t="s">
        <v>47</v>
      </c>
      <c r="B6" s="340"/>
      <c r="C6" s="340"/>
      <c r="D6" s="340"/>
      <c r="E6" s="402" t="s">
        <v>59</v>
      </c>
      <c r="F6" s="402"/>
      <c r="G6" s="402"/>
      <c r="H6" s="402"/>
      <c r="I6" s="402"/>
      <c r="J6" s="402"/>
      <c r="K6" s="55"/>
      <c r="L6" s="55"/>
      <c r="M6" s="22"/>
    </row>
    <row r="7" spans="1:17" s="6" customFormat="1" x14ac:dyDescent="0.25">
      <c r="A7" s="119"/>
      <c r="B7" s="119"/>
      <c r="C7" s="119"/>
      <c r="F7" s="22"/>
      <c r="G7" s="54"/>
      <c r="H7" s="36"/>
      <c r="I7" s="22"/>
      <c r="J7" s="128"/>
      <c r="K7" s="54"/>
      <c r="L7" s="54"/>
      <c r="M7" s="22"/>
    </row>
    <row r="8" spans="1:17" s="6" customFormat="1" ht="16.5" customHeight="1" x14ac:dyDescent="0.25">
      <c r="A8" s="340" t="s">
        <v>48</v>
      </c>
      <c r="B8" s="340"/>
      <c r="C8" s="340"/>
      <c r="D8" s="340"/>
      <c r="E8" s="402" t="s">
        <v>99</v>
      </c>
      <c r="F8" s="402"/>
      <c r="G8" s="402"/>
      <c r="H8" s="402"/>
      <c r="I8" s="402"/>
      <c r="J8" s="402"/>
      <c r="K8" s="22"/>
      <c r="L8" s="22"/>
      <c r="M8" s="22"/>
    </row>
    <row r="9" spans="1:17" s="6" customFormat="1" x14ac:dyDescent="0.25">
      <c r="A9" s="119"/>
      <c r="B9" s="119"/>
      <c r="C9" s="119"/>
      <c r="F9" s="22"/>
      <c r="G9" s="22"/>
      <c r="H9" s="22"/>
      <c r="I9" s="22"/>
      <c r="J9" s="128"/>
      <c r="K9" s="22"/>
      <c r="L9" s="22"/>
      <c r="M9" s="22"/>
    </row>
    <row r="10" spans="1:17" ht="48" customHeight="1" x14ac:dyDescent="0.25">
      <c r="A10" s="404" t="s">
        <v>3</v>
      </c>
      <c r="B10" s="405"/>
      <c r="C10" s="408" t="s">
        <v>40</v>
      </c>
      <c r="D10" s="411" t="s">
        <v>31</v>
      </c>
      <c r="E10" s="411" t="s">
        <v>41</v>
      </c>
      <c r="F10" s="412" t="s">
        <v>70</v>
      </c>
      <c r="G10" s="403" t="s">
        <v>32</v>
      </c>
      <c r="H10" s="403"/>
      <c r="I10" s="403" t="s">
        <v>71</v>
      </c>
      <c r="J10" s="412" t="s">
        <v>43</v>
      </c>
      <c r="K10" s="419" t="s">
        <v>52</v>
      </c>
      <c r="L10" s="419" t="s">
        <v>54</v>
      </c>
      <c r="M10" s="419" t="s">
        <v>53</v>
      </c>
      <c r="N10" s="14"/>
      <c r="O10" s="14"/>
    </row>
    <row r="11" spans="1:17" ht="25.5" customHeight="1" x14ac:dyDescent="0.25">
      <c r="A11" s="406"/>
      <c r="B11" s="407"/>
      <c r="C11" s="409"/>
      <c r="D11" s="411"/>
      <c r="E11" s="411"/>
      <c r="F11" s="413"/>
      <c r="G11" s="403" t="s">
        <v>42</v>
      </c>
      <c r="H11" s="403" t="s">
        <v>58</v>
      </c>
      <c r="I11" s="403"/>
      <c r="J11" s="413"/>
      <c r="K11" s="420"/>
      <c r="L11" s="420"/>
      <c r="M11" s="420"/>
      <c r="N11" s="14"/>
      <c r="O11" s="14"/>
    </row>
    <row r="12" spans="1:17" ht="36.75" customHeight="1" x14ac:dyDescent="0.25">
      <c r="A12" s="129" t="s">
        <v>4</v>
      </c>
      <c r="B12" s="129" t="s">
        <v>5</v>
      </c>
      <c r="C12" s="410"/>
      <c r="D12" s="411"/>
      <c r="E12" s="411"/>
      <c r="F12" s="414"/>
      <c r="G12" s="403"/>
      <c r="H12" s="403"/>
      <c r="I12" s="403"/>
      <c r="J12" s="414"/>
      <c r="K12" s="421"/>
      <c r="L12" s="421"/>
      <c r="M12" s="421"/>
      <c r="N12" s="130"/>
      <c r="O12" s="14"/>
    </row>
    <row r="13" spans="1:17" ht="15.75" x14ac:dyDescent="0.25">
      <c r="A13" s="129"/>
      <c r="B13" s="129"/>
      <c r="C13" s="129"/>
      <c r="D13" s="415" t="s">
        <v>105</v>
      </c>
      <c r="E13" s="415"/>
      <c r="F13" s="415"/>
      <c r="G13" s="415"/>
      <c r="H13" s="415"/>
      <c r="I13" s="415"/>
      <c r="J13" s="415"/>
      <c r="K13" s="131"/>
      <c r="L13" s="131"/>
      <c r="M13" s="131"/>
      <c r="N13" s="132"/>
      <c r="O13" s="1"/>
    </row>
    <row r="14" spans="1:17" ht="113.25" customHeight="1" x14ac:dyDescent="0.25">
      <c r="A14" s="129">
        <v>16</v>
      </c>
      <c r="B14" s="133"/>
      <c r="C14" s="129">
        <v>2</v>
      </c>
      <c r="D14" s="142" t="s">
        <v>34</v>
      </c>
      <c r="E14" s="263" t="s">
        <v>33</v>
      </c>
      <c r="F14" s="263">
        <v>46.1</v>
      </c>
      <c r="G14" s="263">
        <v>46.1</v>
      </c>
      <c r="H14" s="135">
        <v>46</v>
      </c>
      <c r="I14" s="135">
        <f>H14-G14</f>
        <v>-0.10000000000000142</v>
      </c>
      <c r="J14" s="136" t="s">
        <v>501</v>
      </c>
      <c r="K14" s="137">
        <f>ROUND(H14/G14*100,1)</f>
        <v>99.8</v>
      </c>
      <c r="L14" s="138">
        <f>K14</f>
        <v>99.8</v>
      </c>
      <c r="M14" s="416"/>
      <c r="N14" s="139">
        <v>0.996</v>
      </c>
      <c r="O14" s="15"/>
    </row>
    <row r="15" spans="1:17" ht="75" customHeight="1" x14ac:dyDescent="0.25">
      <c r="A15" s="129">
        <v>16</v>
      </c>
      <c r="B15" s="133"/>
      <c r="C15" s="129">
        <v>3</v>
      </c>
      <c r="D15" s="142" t="s">
        <v>35</v>
      </c>
      <c r="E15" s="263" t="s">
        <v>33</v>
      </c>
      <c r="F15" s="263">
        <v>49.5</v>
      </c>
      <c r="G15" s="135">
        <v>48.5</v>
      </c>
      <c r="H15" s="263">
        <v>48.7</v>
      </c>
      <c r="I15" s="135">
        <f>H15-G15</f>
        <v>0.20000000000000284</v>
      </c>
      <c r="J15" s="136" t="s">
        <v>137</v>
      </c>
      <c r="K15" s="137">
        <f>ROUND(H15/G15*100,1)</f>
        <v>100.4</v>
      </c>
      <c r="L15" s="137">
        <f>K15</f>
        <v>100.4</v>
      </c>
      <c r="M15" s="416"/>
      <c r="N15" s="139">
        <v>0.97899999999999998</v>
      </c>
      <c r="O15" s="15">
        <v>5</v>
      </c>
      <c r="P15" s="15">
        <v>0</v>
      </c>
      <c r="Q15" s="15">
        <v>0</v>
      </c>
    </row>
    <row r="16" spans="1:17" ht="76.5" customHeight="1" x14ac:dyDescent="0.25">
      <c r="A16" s="129">
        <v>16</v>
      </c>
      <c r="B16" s="133"/>
      <c r="C16" s="129">
        <v>4</v>
      </c>
      <c r="D16" s="142" t="s">
        <v>36</v>
      </c>
      <c r="E16" s="142" t="s">
        <v>37</v>
      </c>
      <c r="F16" s="263">
        <v>217.3</v>
      </c>
      <c r="G16" s="263">
        <v>224.1</v>
      </c>
      <c r="H16" s="135">
        <v>296.10000000000002</v>
      </c>
      <c r="I16" s="263">
        <f>ROUND(H16/G16*100,1)</f>
        <v>132.1</v>
      </c>
      <c r="J16" s="136" t="s">
        <v>137</v>
      </c>
      <c r="K16" s="137">
        <f>ROUND(H16/G16*100,1)</f>
        <v>132.1</v>
      </c>
      <c r="L16" s="137">
        <f>K16</f>
        <v>132.1</v>
      </c>
      <c r="M16" s="416"/>
      <c r="N16" s="139">
        <v>0.52100000000000002</v>
      </c>
      <c r="O16" s="15"/>
    </row>
    <row r="17" spans="1:35" ht="81.75" customHeight="1" x14ac:dyDescent="0.25">
      <c r="A17" s="129">
        <v>16</v>
      </c>
      <c r="B17" s="133"/>
      <c r="C17" s="129">
        <v>5</v>
      </c>
      <c r="D17" s="142" t="s">
        <v>106</v>
      </c>
      <c r="E17" s="142" t="s">
        <v>33</v>
      </c>
      <c r="F17" s="263">
        <v>0.127</v>
      </c>
      <c r="G17" s="263">
        <v>0.26800000000000002</v>
      </c>
      <c r="H17" s="263">
        <v>0.02</v>
      </c>
      <c r="I17" s="263">
        <f>H17-G17</f>
        <v>-0.24800000000000003</v>
      </c>
      <c r="J17" s="136" t="s">
        <v>137</v>
      </c>
      <c r="K17" s="137">
        <f>ROUND(H17/G17*100,1)</f>
        <v>7.5</v>
      </c>
      <c r="L17" s="137">
        <f>K17</f>
        <v>7.5</v>
      </c>
      <c r="M17" s="140"/>
      <c r="N17" s="15"/>
      <c r="O17" s="15"/>
    </row>
    <row r="18" spans="1:35" ht="15.75" x14ac:dyDescent="0.25">
      <c r="A18" s="129"/>
      <c r="B18" s="133"/>
      <c r="C18" s="129"/>
      <c r="D18" s="417" t="s">
        <v>16</v>
      </c>
      <c r="E18" s="417"/>
      <c r="F18" s="417"/>
      <c r="G18" s="417"/>
      <c r="H18" s="417"/>
      <c r="I18" s="417"/>
      <c r="J18" s="417"/>
      <c r="K18" s="131"/>
      <c r="L18" s="131"/>
      <c r="M18" s="131"/>
      <c r="N18" s="1"/>
      <c r="O18" s="1"/>
    </row>
    <row r="19" spans="1:35" ht="66.75" customHeight="1" x14ac:dyDescent="0.25">
      <c r="A19" s="134">
        <v>16</v>
      </c>
      <c r="B19" s="141" t="s">
        <v>91</v>
      </c>
      <c r="C19" s="134">
        <v>1</v>
      </c>
      <c r="D19" s="142" t="s">
        <v>38</v>
      </c>
      <c r="E19" s="263" t="s">
        <v>33</v>
      </c>
      <c r="F19" s="263">
        <v>100</v>
      </c>
      <c r="G19" s="263">
        <v>89.4</v>
      </c>
      <c r="H19" s="263">
        <v>95.9</v>
      </c>
      <c r="I19" s="263">
        <f>H19-G19</f>
        <v>6.5</v>
      </c>
      <c r="J19" s="136" t="s">
        <v>137</v>
      </c>
      <c r="K19" s="137">
        <f>ROUND(H19/G19*100,1)</f>
        <v>107.3</v>
      </c>
      <c r="L19" s="137">
        <f>K19-7.9</f>
        <v>99.399999999999991</v>
      </c>
      <c r="M19" s="416"/>
      <c r="N19" s="15">
        <v>1</v>
      </c>
      <c r="O19" s="15">
        <v>6</v>
      </c>
      <c r="P19" s="15">
        <v>4</v>
      </c>
      <c r="Q19" s="15">
        <v>4</v>
      </c>
    </row>
    <row r="20" spans="1:35" ht="31.5" customHeight="1" x14ac:dyDescent="0.25">
      <c r="A20" s="134">
        <v>16</v>
      </c>
      <c r="B20" s="141" t="s">
        <v>91</v>
      </c>
      <c r="C20" s="134">
        <v>2</v>
      </c>
      <c r="D20" s="142" t="s">
        <v>39</v>
      </c>
      <c r="E20" s="263" t="s">
        <v>33</v>
      </c>
      <c r="F20" s="263">
        <v>0</v>
      </c>
      <c r="G20" s="263">
        <v>1.4</v>
      </c>
      <c r="H20" s="263">
        <v>0</v>
      </c>
      <c r="I20" s="263">
        <f>F20-G20</f>
        <v>-1.4</v>
      </c>
      <c r="J20" s="136" t="s">
        <v>137</v>
      </c>
      <c r="K20" s="131">
        <v>0</v>
      </c>
      <c r="L20" s="137">
        <f>K20+100</f>
        <v>100</v>
      </c>
      <c r="M20" s="416"/>
      <c r="N20" s="15">
        <v>1</v>
      </c>
      <c r="O20" s="15"/>
    </row>
    <row r="21" spans="1:35" ht="155.25" customHeight="1" x14ac:dyDescent="0.25">
      <c r="A21" s="263">
        <v>16</v>
      </c>
      <c r="B21" s="141" t="s">
        <v>91</v>
      </c>
      <c r="C21" s="263">
        <v>3</v>
      </c>
      <c r="D21" s="142" t="s">
        <v>107</v>
      </c>
      <c r="E21" s="263" t="s">
        <v>33</v>
      </c>
      <c r="F21" s="263">
        <v>70</v>
      </c>
      <c r="G21" s="263">
        <v>98.2</v>
      </c>
      <c r="H21" s="263">
        <v>30.2</v>
      </c>
      <c r="I21" s="263">
        <f>H21-G21</f>
        <v>-68</v>
      </c>
      <c r="J21" s="136" t="s">
        <v>376</v>
      </c>
      <c r="K21" s="137">
        <f>ROUND(H21/G21*100,1)</f>
        <v>30.8</v>
      </c>
      <c r="L21" s="137">
        <f>K21</f>
        <v>30.8</v>
      </c>
      <c r="M21" s="418"/>
      <c r="N21" s="15">
        <v>0.27</v>
      </c>
      <c r="O21" s="15"/>
      <c r="Q21" s="422"/>
      <c r="R21" s="422"/>
      <c r="S21" s="422"/>
      <c r="T21" s="422"/>
      <c r="U21" s="422"/>
      <c r="V21" s="422"/>
      <c r="W21" s="422"/>
      <c r="X21" s="422"/>
      <c r="Y21" s="422"/>
      <c r="Z21" s="422"/>
      <c r="AA21" s="422"/>
      <c r="AB21" s="422"/>
      <c r="AC21" s="422"/>
      <c r="AD21" s="422"/>
      <c r="AE21" s="422"/>
      <c r="AF21" s="422"/>
      <c r="AG21" s="422"/>
      <c r="AH21" s="422"/>
      <c r="AI21" s="422"/>
    </row>
    <row r="22" spans="1:35" ht="15.75" x14ac:dyDescent="0.25">
      <c r="A22" s="263"/>
      <c r="B22" s="141"/>
      <c r="C22" s="263"/>
      <c r="D22" s="417" t="s">
        <v>0</v>
      </c>
      <c r="E22" s="417"/>
      <c r="F22" s="417"/>
      <c r="G22" s="417"/>
      <c r="H22" s="417"/>
      <c r="I22" s="417"/>
      <c r="J22" s="417"/>
      <c r="K22" s="131"/>
      <c r="L22" s="131"/>
      <c r="M22" s="131"/>
      <c r="N22" s="1"/>
      <c r="O22" s="1"/>
    </row>
    <row r="23" spans="1:35" ht="60.75" customHeight="1" x14ac:dyDescent="0.25">
      <c r="A23" s="263">
        <v>16</v>
      </c>
      <c r="B23" s="141" t="s">
        <v>92</v>
      </c>
      <c r="C23" s="263">
        <v>1</v>
      </c>
      <c r="D23" s="142" t="s">
        <v>95</v>
      </c>
      <c r="E23" s="142" t="s">
        <v>33</v>
      </c>
      <c r="F23" s="263">
        <v>74.8</v>
      </c>
      <c r="G23" s="263">
        <v>49.5</v>
      </c>
      <c r="H23" s="263">
        <v>51.4</v>
      </c>
      <c r="I23" s="263">
        <f>H23-G23</f>
        <v>1.8999999999999986</v>
      </c>
      <c r="J23" s="136" t="s">
        <v>137</v>
      </c>
      <c r="K23" s="131">
        <f t="shared" ref="K23:K29" si="0">ROUND(H23/G23*100,1)</f>
        <v>103.8</v>
      </c>
      <c r="L23" s="131">
        <f>K23-9.4</f>
        <v>94.399999999999991</v>
      </c>
      <c r="M23" s="427" t="e">
        <f>ROUND((L23+#REF!+#REF!+L24)/4,1)</f>
        <v>#REF!</v>
      </c>
      <c r="N23" s="15">
        <v>1</v>
      </c>
      <c r="O23" s="15"/>
    </row>
    <row r="24" spans="1:35" ht="82.5" customHeight="1" x14ac:dyDescent="0.25">
      <c r="A24" s="263">
        <v>16</v>
      </c>
      <c r="B24" s="141" t="s">
        <v>92</v>
      </c>
      <c r="C24" s="263">
        <v>2</v>
      </c>
      <c r="D24" s="142" t="s">
        <v>44</v>
      </c>
      <c r="E24" s="142" t="s">
        <v>33</v>
      </c>
      <c r="F24" s="263">
        <v>91.4</v>
      </c>
      <c r="G24" s="263">
        <v>94.8</v>
      </c>
      <c r="H24" s="263">
        <v>93.4</v>
      </c>
      <c r="I24" s="263">
        <f>H24-G24</f>
        <v>-1.3999999999999915</v>
      </c>
      <c r="J24" s="136" t="s">
        <v>378</v>
      </c>
      <c r="K24" s="131">
        <f t="shared" si="0"/>
        <v>98.5</v>
      </c>
      <c r="L24" s="131">
        <f>K24</f>
        <v>98.5</v>
      </c>
      <c r="M24" s="428"/>
      <c r="N24" s="15">
        <v>0.878</v>
      </c>
      <c r="O24" s="15"/>
    </row>
    <row r="25" spans="1:35" s="50" customFormat="1" ht="64.5" customHeight="1" x14ac:dyDescent="0.25">
      <c r="A25" s="263">
        <v>16</v>
      </c>
      <c r="B25" s="141" t="s">
        <v>92</v>
      </c>
      <c r="C25" s="263">
        <v>3</v>
      </c>
      <c r="D25" s="142" t="s">
        <v>108</v>
      </c>
      <c r="E25" s="142" t="s">
        <v>33</v>
      </c>
      <c r="F25" s="263">
        <v>74.400000000000006</v>
      </c>
      <c r="G25" s="263">
        <v>70.400000000000006</v>
      </c>
      <c r="H25" s="263">
        <v>70.900000000000006</v>
      </c>
      <c r="I25" s="263">
        <f>H25-G25</f>
        <v>0.5</v>
      </c>
      <c r="J25" s="136" t="s">
        <v>137</v>
      </c>
      <c r="K25" s="131">
        <f t="shared" si="0"/>
        <v>100.7</v>
      </c>
      <c r="L25" s="131">
        <f>K25</f>
        <v>100.7</v>
      </c>
      <c r="M25" s="144"/>
      <c r="N25" s="139"/>
      <c r="O25" s="139"/>
    </row>
    <row r="26" spans="1:35" ht="123" customHeight="1" x14ac:dyDescent="0.25">
      <c r="A26" s="263">
        <v>16</v>
      </c>
      <c r="B26" s="141" t="s">
        <v>92</v>
      </c>
      <c r="C26" s="263">
        <v>4</v>
      </c>
      <c r="D26" s="142" t="s">
        <v>109</v>
      </c>
      <c r="E26" s="142" t="s">
        <v>33</v>
      </c>
      <c r="F26" s="263">
        <v>65.7</v>
      </c>
      <c r="G26" s="263">
        <v>47.8</v>
      </c>
      <c r="H26" s="263">
        <v>53.3</v>
      </c>
      <c r="I26" s="263">
        <f>H26-G26</f>
        <v>5.5</v>
      </c>
      <c r="J26" s="136" t="s">
        <v>137</v>
      </c>
      <c r="K26" s="131">
        <f t="shared" si="0"/>
        <v>111.5</v>
      </c>
      <c r="L26" s="131">
        <f>K26</f>
        <v>111.5</v>
      </c>
      <c r="M26" s="140"/>
      <c r="N26" s="15"/>
      <c r="O26" s="15"/>
    </row>
    <row r="27" spans="1:35" ht="176.25" customHeight="1" x14ac:dyDescent="0.25">
      <c r="A27" s="263">
        <v>16</v>
      </c>
      <c r="B27" s="141" t="s">
        <v>92</v>
      </c>
      <c r="C27" s="263">
        <v>5</v>
      </c>
      <c r="D27" s="142" t="s">
        <v>110</v>
      </c>
      <c r="E27" s="142" t="s">
        <v>33</v>
      </c>
      <c r="F27" s="263">
        <v>17.8</v>
      </c>
      <c r="G27" s="263">
        <v>5</v>
      </c>
      <c r="H27" s="263">
        <v>0.5</v>
      </c>
      <c r="I27" s="263">
        <f>H27-G27</f>
        <v>-4.5</v>
      </c>
      <c r="J27" s="136" t="s">
        <v>503</v>
      </c>
      <c r="K27" s="131">
        <f t="shared" si="0"/>
        <v>10</v>
      </c>
      <c r="L27" s="131">
        <f t="shared" ref="L27:L29" si="1">K27</f>
        <v>10</v>
      </c>
      <c r="M27" s="140"/>
      <c r="N27" s="15"/>
      <c r="O27" s="15"/>
    </row>
    <row r="28" spans="1:35" ht="93" customHeight="1" x14ac:dyDescent="0.25">
      <c r="A28" s="263">
        <v>16</v>
      </c>
      <c r="B28" s="141" t="s">
        <v>92</v>
      </c>
      <c r="C28" s="263">
        <v>6</v>
      </c>
      <c r="D28" s="142" t="s">
        <v>111</v>
      </c>
      <c r="E28" s="142" t="s">
        <v>112</v>
      </c>
      <c r="F28" s="263">
        <v>7.22</v>
      </c>
      <c r="G28" s="263">
        <v>7.22</v>
      </c>
      <c r="H28" s="263">
        <v>7.22</v>
      </c>
      <c r="I28" s="263">
        <v>100</v>
      </c>
      <c r="J28" s="136" t="s">
        <v>137</v>
      </c>
      <c r="K28" s="131">
        <f t="shared" si="0"/>
        <v>100</v>
      </c>
      <c r="L28" s="131">
        <f t="shared" si="1"/>
        <v>100</v>
      </c>
      <c r="M28" s="140"/>
      <c r="N28" s="15"/>
      <c r="O28" s="15"/>
    </row>
    <row r="29" spans="1:35" ht="144" customHeight="1" x14ac:dyDescent="0.25">
      <c r="A29" s="134">
        <v>16</v>
      </c>
      <c r="B29" s="141" t="s">
        <v>92</v>
      </c>
      <c r="C29" s="134">
        <v>7</v>
      </c>
      <c r="D29" s="142" t="s">
        <v>113</v>
      </c>
      <c r="E29" s="142" t="s">
        <v>33</v>
      </c>
      <c r="F29" s="263">
        <v>100</v>
      </c>
      <c r="G29" s="263">
        <v>90</v>
      </c>
      <c r="H29" s="263">
        <v>99.4</v>
      </c>
      <c r="I29" s="263">
        <f>H29-G29</f>
        <v>9.4000000000000057</v>
      </c>
      <c r="J29" s="136" t="s">
        <v>137</v>
      </c>
      <c r="K29" s="131">
        <f t="shared" si="0"/>
        <v>110.4</v>
      </c>
      <c r="L29" s="131">
        <f t="shared" si="1"/>
        <v>110.4</v>
      </c>
      <c r="M29" s="140"/>
      <c r="N29" s="15"/>
      <c r="O29" s="15"/>
    </row>
    <row r="30" spans="1:35" ht="15.75" x14ac:dyDescent="0.25">
      <c r="A30" s="134"/>
      <c r="B30" s="141"/>
      <c r="C30" s="134"/>
      <c r="D30" s="417" t="s">
        <v>2</v>
      </c>
      <c r="E30" s="417"/>
      <c r="F30" s="417"/>
      <c r="G30" s="417"/>
      <c r="H30" s="417"/>
      <c r="I30" s="417"/>
      <c r="J30" s="417"/>
      <c r="K30" s="131"/>
      <c r="L30" s="131"/>
      <c r="M30" s="131"/>
      <c r="N30" s="1"/>
      <c r="O30" s="1"/>
    </row>
    <row r="31" spans="1:35" ht="81" customHeight="1" x14ac:dyDescent="0.25">
      <c r="A31" s="134">
        <v>16</v>
      </c>
      <c r="B31" s="141" t="s">
        <v>93</v>
      </c>
      <c r="C31" s="134">
        <v>1</v>
      </c>
      <c r="D31" s="142" t="s">
        <v>60</v>
      </c>
      <c r="E31" s="142" t="s">
        <v>33</v>
      </c>
      <c r="F31" s="263">
        <v>100</v>
      </c>
      <c r="G31" s="263">
        <v>100</v>
      </c>
      <c r="H31" s="263">
        <v>100</v>
      </c>
      <c r="I31" s="263">
        <v>0</v>
      </c>
      <c r="J31" s="136" t="s">
        <v>137</v>
      </c>
      <c r="K31" s="131">
        <f>ROUND(H31/G31*100,1)</f>
        <v>100</v>
      </c>
      <c r="L31" s="131">
        <f>K31</f>
        <v>100</v>
      </c>
      <c r="M31" s="140"/>
      <c r="N31" s="15">
        <v>1</v>
      </c>
      <c r="O31" s="15">
        <v>5</v>
      </c>
      <c r="P31" s="15">
        <v>4</v>
      </c>
      <c r="Q31" s="15">
        <v>3</v>
      </c>
    </row>
    <row r="32" spans="1:35" ht="99.75" customHeight="1" x14ac:dyDescent="0.25">
      <c r="A32" s="134">
        <v>16</v>
      </c>
      <c r="B32" s="141" t="s">
        <v>93</v>
      </c>
      <c r="C32" s="134">
        <v>2</v>
      </c>
      <c r="D32" s="142" t="s">
        <v>96</v>
      </c>
      <c r="E32" s="142" t="s">
        <v>21</v>
      </c>
      <c r="F32" s="263">
        <v>4089.2</v>
      </c>
      <c r="G32" s="263">
        <v>5101.6000000000004</v>
      </c>
      <c r="H32" s="263">
        <v>3307.29</v>
      </c>
      <c r="I32" s="263">
        <f>ROUND(H32/G32*100,1)</f>
        <v>64.8</v>
      </c>
      <c r="J32" s="136" t="s">
        <v>361</v>
      </c>
      <c r="K32" s="131">
        <f>ROUND(H32/G32*100,1)</f>
        <v>64.8</v>
      </c>
      <c r="L32" s="131">
        <f>K32</f>
        <v>64.8</v>
      </c>
      <c r="M32" s="140"/>
      <c r="N32" s="15">
        <v>0.182</v>
      </c>
      <c r="O32" s="15"/>
    </row>
    <row r="33" spans="1:17" ht="74.25" customHeight="1" x14ac:dyDescent="0.25">
      <c r="A33" s="134">
        <v>16</v>
      </c>
      <c r="B33" s="141" t="s">
        <v>93</v>
      </c>
      <c r="C33" s="134">
        <v>4</v>
      </c>
      <c r="D33" s="142" t="s">
        <v>114</v>
      </c>
      <c r="E33" s="142" t="s">
        <v>33</v>
      </c>
      <c r="F33" s="263">
        <v>116.7</v>
      </c>
      <c r="G33" s="263">
        <v>82.9</v>
      </c>
      <c r="H33" s="263">
        <v>113.4</v>
      </c>
      <c r="I33" s="263">
        <f>H33-G33</f>
        <v>30.5</v>
      </c>
      <c r="J33" s="136" t="s">
        <v>137</v>
      </c>
      <c r="K33" s="131">
        <f>ROUND(H33/G33*100,1)</f>
        <v>136.80000000000001</v>
      </c>
      <c r="L33" s="131">
        <f>K33</f>
        <v>136.80000000000001</v>
      </c>
      <c r="M33" s="140"/>
      <c r="N33" s="15"/>
      <c r="O33" s="15"/>
    </row>
    <row r="34" spans="1:17" ht="15.75" x14ac:dyDescent="0.25">
      <c r="A34" s="134"/>
      <c r="B34" s="141"/>
      <c r="C34" s="134"/>
      <c r="D34" s="417" t="s">
        <v>17</v>
      </c>
      <c r="E34" s="417"/>
      <c r="F34" s="417"/>
      <c r="G34" s="417"/>
      <c r="H34" s="417"/>
      <c r="I34" s="417"/>
      <c r="J34" s="417"/>
      <c r="K34" s="131"/>
      <c r="L34" s="131"/>
      <c r="M34" s="131"/>
      <c r="N34" s="1"/>
      <c r="O34" s="1"/>
    </row>
    <row r="35" spans="1:17" s="24" customFormat="1" ht="70.5" customHeight="1" x14ac:dyDescent="0.25">
      <c r="A35" s="134">
        <v>16</v>
      </c>
      <c r="B35" s="141" t="s">
        <v>94</v>
      </c>
      <c r="C35" s="134">
        <v>1</v>
      </c>
      <c r="D35" s="142" t="s">
        <v>61</v>
      </c>
      <c r="E35" s="142" t="s">
        <v>33</v>
      </c>
      <c r="F35" s="263">
        <v>3</v>
      </c>
      <c r="G35" s="263">
        <v>2.2000000000000002</v>
      </c>
      <c r="H35" s="135">
        <v>7.9</v>
      </c>
      <c r="I35" s="135">
        <f>H35-G35</f>
        <v>5.7</v>
      </c>
      <c r="J35" s="136" t="s">
        <v>496</v>
      </c>
      <c r="K35" s="131">
        <f>ROUND(H35/G35*100,1)</f>
        <v>359.1</v>
      </c>
      <c r="L35" s="131">
        <f t="shared" ref="L35:L40" si="2">K35</f>
        <v>359.1</v>
      </c>
      <c r="M35" s="423"/>
      <c r="N35" s="34">
        <v>0.17100000000000001</v>
      </c>
      <c r="O35" s="34">
        <v>6</v>
      </c>
      <c r="P35" s="34">
        <v>4</v>
      </c>
      <c r="Q35" s="34">
        <v>4</v>
      </c>
    </row>
    <row r="36" spans="1:17" s="24" customFormat="1" ht="185.25" customHeight="1" x14ac:dyDescent="0.25">
      <c r="A36" s="134">
        <v>16</v>
      </c>
      <c r="B36" s="141" t="s">
        <v>94</v>
      </c>
      <c r="C36" s="134">
        <v>2</v>
      </c>
      <c r="D36" s="142" t="s">
        <v>62</v>
      </c>
      <c r="E36" s="142" t="s">
        <v>33</v>
      </c>
      <c r="F36" s="263">
        <v>0</v>
      </c>
      <c r="G36" s="263">
        <v>75</v>
      </c>
      <c r="H36" s="263">
        <v>0.1</v>
      </c>
      <c r="I36" s="135">
        <f>H36-G36</f>
        <v>-74.900000000000006</v>
      </c>
      <c r="J36" s="136" t="s">
        <v>502</v>
      </c>
      <c r="K36" s="131">
        <f>ROUND(H36/90*100,1)</f>
        <v>0.1</v>
      </c>
      <c r="L36" s="131">
        <f t="shared" si="2"/>
        <v>0.1</v>
      </c>
      <c r="M36" s="423"/>
      <c r="N36" s="34">
        <v>0.438</v>
      </c>
    </row>
    <row r="37" spans="1:17" s="24" customFormat="1" ht="156" customHeight="1" x14ac:dyDescent="0.25">
      <c r="A37" s="134">
        <v>16</v>
      </c>
      <c r="B37" s="141" t="s">
        <v>94</v>
      </c>
      <c r="C37" s="134">
        <v>3</v>
      </c>
      <c r="D37" s="142" t="s">
        <v>63</v>
      </c>
      <c r="E37" s="142" t="s">
        <v>33</v>
      </c>
      <c r="F37" s="263">
        <v>100</v>
      </c>
      <c r="G37" s="263">
        <v>100</v>
      </c>
      <c r="H37" s="263">
        <v>100</v>
      </c>
      <c r="I37" s="135">
        <f>H37/G37*100</f>
        <v>100</v>
      </c>
      <c r="J37" s="136" t="s">
        <v>137</v>
      </c>
      <c r="K37" s="131">
        <f>ROUND(H37/G37*100,1)</f>
        <v>100</v>
      </c>
      <c r="L37" s="131">
        <f t="shared" si="2"/>
        <v>100</v>
      </c>
      <c r="M37" s="423"/>
      <c r="N37" s="34">
        <v>1</v>
      </c>
      <c r="O37" s="24" t="e">
        <f>O35+O31+#REF!+O19+O15</f>
        <v>#REF!</v>
      </c>
      <c r="P37" s="24" t="e">
        <f>P35+P31+#REF!+P19+P15</f>
        <v>#REF!</v>
      </c>
      <c r="Q37" s="24" t="e">
        <f>Q35+Q31+#REF!+Q19+Q15</f>
        <v>#REF!</v>
      </c>
    </row>
    <row r="38" spans="1:17" s="24" customFormat="1" ht="63" x14ac:dyDescent="0.25">
      <c r="A38" s="134">
        <v>16</v>
      </c>
      <c r="B38" s="141" t="s">
        <v>94</v>
      </c>
      <c r="C38" s="134">
        <v>4</v>
      </c>
      <c r="D38" s="142" t="s">
        <v>102</v>
      </c>
      <c r="E38" s="142" t="s">
        <v>33</v>
      </c>
      <c r="F38" s="263">
        <v>100</v>
      </c>
      <c r="G38" s="263">
        <v>92</v>
      </c>
      <c r="H38" s="263">
        <v>100</v>
      </c>
      <c r="I38" s="135">
        <f>H38-G38</f>
        <v>8</v>
      </c>
      <c r="J38" s="136" t="s">
        <v>137</v>
      </c>
      <c r="K38" s="131">
        <f>ROUND(H38/90*100,1)</f>
        <v>111.1</v>
      </c>
      <c r="L38" s="131">
        <f t="shared" si="2"/>
        <v>111.1</v>
      </c>
      <c r="M38" s="423"/>
      <c r="N38" s="34">
        <v>1</v>
      </c>
    </row>
    <row r="39" spans="1:17" ht="75" customHeight="1" x14ac:dyDescent="0.25">
      <c r="A39" s="134">
        <v>16</v>
      </c>
      <c r="B39" s="141" t="s">
        <v>94</v>
      </c>
      <c r="C39" s="134">
        <v>5</v>
      </c>
      <c r="D39" s="142" t="s">
        <v>103</v>
      </c>
      <c r="E39" s="142" t="s">
        <v>97</v>
      </c>
      <c r="F39" s="263">
        <v>1</v>
      </c>
      <c r="G39" s="263" t="s">
        <v>64</v>
      </c>
      <c r="H39" s="263">
        <v>1</v>
      </c>
      <c r="I39" s="135">
        <v>100</v>
      </c>
      <c r="J39" s="136" t="s">
        <v>137</v>
      </c>
      <c r="K39" s="131">
        <v>100</v>
      </c>
      <c r="L39" s="131">
        <f t="shared" si="2"/>
        <v>100</v>
      </c>
      <c r="M39" s="423"/>
      <c r="N39" s="15">
        <v>1</v>
      </c>
    </row>
    <row r="40" spans="1:17" ht="76.5" customHeight="1" x14ac:dyDescent="0.25">
      <c r="A40" s="134">
        <v>16</v>
      </c>
      <c r="B40" s="141" t="s">
        <v>94</v>
      </c>
      <c r="C40" s="134">
        <v>6</v>
      </c>
      <c r="D40" s="142" t="s">
        <v>104</v>
      </c>
      <c r="E40" s="142" t="s">
        <v>65</v>
      </c>
      <c r="F40" s="263">
        <v>15</v>
      </c>
      <c r="G40" s="263" t="s">
        <v>66</v>
      </c>
      <c r="H40" s="263">
        <v>15</v>
      </c>
      <c r="I40" s="135">
        <v>100</v>
      </c>
      <c r="J40" s="136" t="s">
        <v>137</v>
      </c>
      <c r="K40" s="131">
        <v>100</v>
      </c>
      <c r="L40" s="131">
        <f t="shared" si="2"/>
        <v>100</v>
      </c>
      <c r="M40" s="423"/>
      <c r="N40" s="15">
        <v>1</v>
      </c>
    </row>
    <row r="41" spans="1:17" x14ac:dyDescent="0.25">
      <c r="A41" s="65"/>
      <c r="B41" s="65"/>
      <c r="C41" s="65"/>
      <c r="D41" s="24"/>
      <c r="E41" s="24"/>
      <c r="N41" t="e">
        <f>#REF!+N14+N15+N16+#REF!+#REF!+N19+N20+#REF!+N21+N23+#REF!+#REF!+N24+#REF!+#REF!+N31+#REF!+#REF!+#REF!+N35+N37+N36+N38+N39+N40</f>
        <v>#REF!</v>
      </c>
    </row>
    <row r="42" spans="1:17" s="24" customFormat="1" ht="98.25" customHeight="1" x14ac:dyDescent="0.3">
      <c r="A42" s="424" t="s">
        <v>422</v>
      </c>
      <c r="B42" s="424"/>
      <c r="C42" s="424"/>
      <c r="D42" s="424"/>
      <c r="E42" s="57"/>
      <c r="F42" s="57"/>
      <c r="G42" s="57"/>
      <c r="H42" s="425"/>
      <c r="I42" s="425"/>
      <c r="J42" s="426" t="s">
        <v>423</v>
      </c>
      <c r="K42" s="426"/>
      <c r="L42" s="426"/>
      <c r="M42" s="57"/>
      <c r="N42" s="24" t="e">
        <f>N41/26*100</f>
        <v>#REF!</v>
      </c>
    </row>
    <row r="43" spans="1:17" x14ac:dyDescent="0.25">
      <c r="D43" s="26"/>
    </row>
  </sheetData>
  <autoFilter ref="A1:Q43" xr:uid="{00000000-0009-0000-0000-000002000000}"/>
  <mergeCells count="32">
    <mergeCell ref="Q21:AI21"/>
    <mergeCell ref="D30:J30"/>
    <mergeCell ref="D34:J34"/>
    <mergeCell ref="M35:M40"/>
    <mergeCell ref="A42:D42"/>
    <mergeCell ref="H42:I42"/>
    <mergeCell ref="J42:L42"/>
    <mergeCell ref="M23:M24"/>
    <mergeCell ref="I10:I12"/>
    <mergeCell ref="J10:J12"/>
    <mergeCell ref="K10:K12"/>
    <mergeCell ref="L10:L12"/>
    <mergeCell ref="M10:M12"/>
    <mergeCell ref="D13:J13"/>
    <mergeCell ref="M14:M16"/>
    <mergeCell ref="D18:J18"/>
    <mergeCell ref="M19:M21"/>
    <mergeCell ref="D22:J22"/>
    <mergeCell ref="G11:G12"/>
    <mergeCell ref="H11:H12"/>
    <mergeCell ref="G10:H10"/>
    <mergeCell ref="A10:B11"/>
    <mergeCell ref="C10:C12"/>
    <mergeCell ref="D10:D12"/>
    <mergeCell ref="E10:E12"/>
    <mergeCell ref="F10:F12"/>
    <mergeCell ref="A3:K3"/>
    <mergeCell ref="F4:G4"/>
    <mergeCell ref="A6:D6"/>
    <mergeCell ref="E6:J6"/>
    <mergeCell ref="A8:D8"/>
    <mergeCell ref="E8:J8"/>
  </mergeCells>
  <pageMargins left="0.70866141732283472" right="0" top="0.35433070866141736" bottom="0.35433070866141736" header="0.31496062992125984" footer="0.31496062992125984"/>
  <pageSetup paperSize="9" scale="51" fitToHeight="0" orientation="portrait" r:id="rId1"/>
  <rowBreaks count="1" manualBreakCount="1">
    <brk id="30" max="11" man="1"/>
  </rowBreaks>
  <colBreaks count="1" manualBreakCount="1">
    <brk id="10" max="4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DD582-7B63-4CBF-AEBF-2186B6EA5BD9}">
  <sheetPr>
    <tabColor rgb="FF92D050"/>
  </sheetPr>
  <dimension ref="A1:E12"/>
  <sheetViews>
    <sheetView zoomScaleNormal="100" zoomScaleSheetLayoutView="89" workbookViewId="0">
      <selection activeCell="E16" sqref="E16"/>
    </sheetView>
  </sheetViews>
  <sheetFormatPr defaultColWidth="9.140625" defaultRowHeight="15" x14ac:dyDescent="0.25"/>
  <cols>
    <col min="1" max="1" width="5.85546875" style="257" customWidth="1"/>
    <col min="2" max="2" width="29.42578125" style="257" customWidth="1"/>
    <col min="3" max="3" width="15.85546875" style="257" customWidth="1"/>
    <col min="4" max="4" width="14" style="257" customWidth="1"/>
    <col min="5" max="5" width="47.140625" style="257" customWidth="1"/>
    <col min="6" max="16384" width="9.140625" style="257"/>
  </cols>
  <sheetData>
    <row r="1" spans="1:5" x14ac:dyDescent="0.25">
      <c r="E1" s="258" t="s">
        <v>488</v>
      </c>
    </row>
    <row r="3" spans="1:5" ht="27" customHeight="1" x14ac:dyDescent="0.25">
      <c r="A3" s="429" t="s">
        <v>489</v>
      </c>
      <c r="B3" s="429"/>
      <c r="C3" s="429"/>
      <c r="D3" s="429"/>
      <c r="E3" s="429"/>
    </row>
    <row r="4" spans="1:5" ht="15.75" x14ac:dyDescent="0.25">
      <c r="A4" s="259"/>
      <c r="B4" s="260" t="s">
        <v>45</v>
      </c>
      <c r="C4" s="430" t="s">
        <v>350</v>
      </c>
      <c r="D4" s="430"/>
      <c r="E4" s="259"/>
    </row>
    <row r="5" spans="1:5" ht="15.75" x14ac:dyDescent="0.25">
      <c r="A5" s="259"/>
      <c r="B5" s="259"/>
      <c r="C5" s="259"/>
      <c r="D5" s="259"/>
      <c r="E5" s="259"/>
    </row>
    <row r="6" spans="1:5" s="261" customFormat="1" ht="30" x14ac:dyDescent="0.25">
      <c r="A6" s="250" t="s">
        <v>40</v>
      </c>
      <c r="B6" s="250" t="s">
        <v>490</v>
      </c>
      <c r="C6" s="250" t="s">
        <v>491</v>
      </c>
      <c r="D6" s="250" t="s">
        <v>492</v>
      </c>
      <c r="E6" s="250" t="s">
        <v>493</v>
      </c>
    </row>
    <row r="7" spans="1:5" ht="91.5" customHeight="1" x14ac:dyDescent="0.25">
      <c r="A7" s="431">
        <v>1</v>
      </c>
      <c r="B7" s="431" t="s">
        <v>494</v>
      </c>
      <c r="C7" s="434">
        <v>44286</v>
      </c>
      <c r="D7" s="431">
        <v>178</v>
      </c>
      <c r="E7" s="431" t="s">
        <v>497</v>
      </c>
    </row>
    <row r="8" spans="1:5" x14ac:dyDescent="0.25">
      <c r="A8" s="432"/>
      <c r="B8" s="432"/>
      <c r="C8" s="432"/>
      <c r="D8" s="432"/>
      <c r="E8" s="432"/>
    </row>
    <row r="9" spans="1:5" ht="33" customHeight="1" x14ac:dyDescent="0.25">
      <c r="A9" s="433"/>
      <c r="B9" s="433"/>
      <c r="C9" s="433"/>
      <c r="D9" s="433"/>
      <c r="E9" s="433"/>
    </row>
    <row r="10" spans="1:5" x14ac:dyDescent="0.25">
      <c r="E10" s="261"/>
    </row>
    <row r="12" spans="1:5" x14ac:dyDescent="0.25">
      <c r="B12" s="257" t="s">
        <v>422</v>
      </c>
      <c r="E12" s="261" t="s">
        <v>423</v>
      </c>
    </row>
  </sheetData>
  <mergeCells count="7">
    <mergeCell ref="A3:E3"/>
    <mergeCell ref="C4:D4"/>
    <mergeCell ref="A7:A9"/>
    <mergeCell ref="B7:B9"/>
    <mergeCell ref="C7:C9"/>
    <mergeCell ref="D7:D9"/>
    <mergeCell ref="E7:E9"/>
  </mergeCells>
  <pageMargins left="0.51181102362204722" right="0" top="0.74803149606299213" bottom="0.74803149606299213" header="0.31496062992125984" footer="0.31496062992125984"/>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11</vt:i4>
      </vt:variant>
    </vt:vector>
  </HeadingPairs>
  <TitlesOfParts>
    <vt:vector size="17" baseType="lpstr">
      <vt:lpstr>Форма 1 (3)</vt:lpstr>
      <vt:lpstr>Форма 2 (3)</vt:lpstr>
      <vt:lpstr>Форма 3  (3)</vt:lpstr>
      <vt:lpstr>Форма 4 окончат. (2)</vt:lpstr>
      <vt:lpstr>Форма 5 (новая) (3)</vt:lpstr>
      <vt:lpstr>Форма 6</vt:lpstr>
      <vt:lpstr>'Форма 1 (3)'!Заголовки_для_печати</vt:lpstr>
      <vt:lpstr>'Форма 2 (3)'!Заголовки_для_печати</vt:lpstr>
      <vt:lpstr>'Форма 3  (3)'!Заголовки_для_печати</vt:lpstr>
      <vt:lpstr>'Форма 4 окончат. (2)'!Заголовки_для_печати</vt:lpstr>
      <vt:lpstr>'Форма 5 (новая) (3)'!Заголовки_для_печати</vt:lpstr>
      <vt:lpstr>'Форма 1 (3)'!Область_печати</vt:lpstr>
      <vt:lpstr>'Форма 2 (3)'!Область_печати</vt:lpstr>
      <vt:lpstr>'Форма 3  (3)'!Область_печати</vt:lpstr>
      <vt:lpstr>'Форма 4 окончат. (2)'!Область_печати</vt:lpstr>
      <vt:lpstr>'Форма 5 (новая) (3)'!Область_печати</vt:lpstr>
      <vt:lpstr>'Форма 6'!Область_печати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2022-03-18T09:44:29Z</dcterms:modified>
</cp:coreProperties>
</file>