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45" windowHeight="8985"/>
  </bookViews>
  <sheets>
    <sheet name="Форма 1 (2)" sheetId="16" r:id="rId1"/>
    <sheet name="Форма 4 окончат." sheetId="14" r:id="rId2"/>
    <sheet name="Форма 5 (новая) (2)" sheetId="19" r:id="rId3"/>
  </sheets>
  <definedNames>
    <definedName name="_xlnm._FilterDatabase" localSheetId="0" hidden="1">'Форма 1 (2)'!$A$13:$Q$100</definedName>
    <definedName name="_xlnm._FilterDatabase" localSheetId="2" hidden="1">'Форма 5 (новая) (2)'!$A$1:$Q$42</definedName>
    <definedName name="_xlnm.Print_Titles" localSheetId="0">'Форма 1 (2)'!$11:$13</definedName>
    <definedName name="_xlnm.Print_Titles" localSheetId="1">'Форма 4 окончат.'!$10:$11</definedName>
    <definedName name="_xlnm.Print_Titles" localSheetId="2">'Форма 5 (новая) (2)'!$10:$12</definedName>
    <definedName name="_xlnm.Print_Area" localSheetId="0">'Форма 1 (2)'!$A$1:$P$104</definedName>
    <definedName name="_xlnm.Print_Area" localSheetId="1">'Форма 4 окончат.'!$A$1:$O$62</definedName>
    <definedName name="_xlnm.Print_Area" localSheetId="2">'Форма 5 (новая) (2)'!$A$1:$J$42</definedName>
  </definedNames>
  <calcPr calcId="152511"/>
</workbook>
</file>

<file path=xl/calcChain.xml><?xml version="1.0" encoding="utf-8"?>
<calcChain xmlns="http://schemas.openxmlformats.org/spreadsheetml/2006/main">
  <c r="M17" i="14" l="1"/>
  <c r="L17" i="14"/>
  <c r="L15" i="14"/>
  <c r="L14" i="14" s="1"/>
  <c r="M15" i="14"/>
  <c r="M14" i="14" s="1"/>
  <c r="K15" i="14"/>
  <c r="K14" i="14"/>
  <c r="N34" i="14"/>
  <c r="O34" i="14"/>
  <c r="N33" i="14"/>
  <c r="O33" i="14"/>
  <c r="M36" i="16"/>
  <c r="L75" i="16"/>
  <c r="M75" i="16"/>
  <c r="N75" i="16"/>
  <c r="M67" i="16"/>
  <c r="N67" i="16"/>
  <c r="L67" i="16"/>
  <c r="O71" i="16"/>
  <c r="P71" i="16"/>
  <c r="L50" i="16"/>
  <c r="M50" i="16"/>
  <c r="L49" i="16"/>
  <c r="N27" i="16"/>
  <c r="N24" i="16" s="1"/>
  <c r="P24" i="16" s="1"/>
  <c r="O26" i="16"/>
  <c r="P26" i="16"/>
  <c r="M24" i="16"/>
  <c r="L24" i="16"/>
  <c r="L23" i="16"/>
  <c r="I23" i="19" l="1"/>
  <c r="L51" i="14" l="1"/>
  <c r="M51" i="14"/>
  <c r="K51" i="14"/>
  <c r="N32" i="14" l="1"/>
  <c r="O32" i="14"/>
  <c r="K24" i="14" l="1"/>
  <c r="M93" i="16" l="1"/>
  <c r="M69" i="16"/>
  <c r="N69" i="16"/>
  <c r="L68" i="16" l="1"/>
  <c r="L33" i="16"/>
  <c r="O46" i="14" l="1"/>
  <c r="N46" i="14"/>
  <c r="L47" i="14"/>
  <c r="O47" i="14" s="1"/>
  <c r="K47" i="14"/>
  <c r="N47" i="14" s="1"/>
  <c r="N49" i="14"/>
  <c r="N48" i="14"/>
  <c r="R101" i="16" l="1"/>
  <c r="L29" i="16" l="1"/>
  <c r="Q101" i="16" l="1"/>
  <c r="N37" i="14" l="1"/>
  <c r="O37" i="14"/>
  <c r="I32" i="19" l="1"/>
  <c r="I28" i="19"/>
  <c r="I26" i="19"/>
  <c r="I24" i="19"/>
  <c r="K26" i="19" l="1"/>
  <c r="L26" i="19" s="1"/>
  <c r="K27" i="19"/>
  <c r="L27" i="19" s="1"/>
  <c r="K28" i="19"/>
  <c r="L28" i="19" s="1"/>
  <c r="K25" i="19"/>
  <c r="L25" i="19" s="1"/>
  <c r="K32" i="19"/>
  <c r="L32" i="19" s="1"/>
  <c r="O48" i="16" l="1"/>
  <c r="O51" i="16"/>
  <c r="O52" i="16"/>
  <c r="O54" i="16"/>
  <c r="O55" i="16"/>
  <c r="K24" i="19"/>
  <c r="L24" i="19" s="1"/>
  <c r="K16" i="19"/>
  <c r="L16" i="19" s="1"/>
  <c r="O45" i="16"/>
  <c r="P45" i="16"/>
  <c r="O47" i="16"/>
  <c r="P47" i="16"/>
  <c r="P48" i="16"/>
  <c r="I34" i="19" l="1"/>
  <c r="N60" i="14" l="1"/>
  <c r="L38" i="14"/>
  <c r="J38" i="14"/>
  <c r="K38" i="14"/>
  <c r="M38" i="14"/>
  <c r="I38" i="14"/>
  <c r="O38" i="14" l="1"/>
  <c r="Q107" i="16"/>
  <c r="R74" i="16" l="1"/>
  <c r="Q74" i="16"/>
  <c r="R36" i="16"/>
  <c r="S36" i="16"/>
  <c r="Q36" i="16"/>
  <c r="N78" i="16" l="1"/>
  <c r="M29" i="16"/>
  <c r="R107" i="16" l="1"/>
  <c r="S74" i="16"/>
  <c r="R19" i="16"/>
  <c r="N31" i="14"/>
  <c r="O31" i="14"/>
  <c r="I14" i="19" l="1"/>
  <c r="K14" i="19"/>
  <c r="L14" i="19" s="1"/>
  <c r="I15" i="19"/>
  <c r="K15" i="19"/>
  <c r="L15" i="19" s="1"/>
  <c r="I16" i="19"/>
  <c r="I18" i="19"/>
  <c r="K18" i="19"/>
  <c r="L18" i="19" s="1"/>
  <c r="I19" i="19"/>
  <c r="L19" i="19"/>
  <c r="I20" i="19"/>
  <c r="K20" i="19"/>
  <c r="L20" i="19" s="1"/>
  <c r="I22" i="19"/>
  <c r="K22" i="19"/>
  <c r="L22" i="19" s="1"/>
  <c r="K23" i="19"/>
  <c r="L23" i="19" s="1"/>
  <c r="K30" i="19"/>
  <c r="L30" i="19" s="1"/>
  <c r="I31" i="19"/>
  <c r="K31" i="19"/>
  <c r="L31" i="19" s="1"/>
  <c r="K34" i="19"/>
  <c r="L34" i="19" s="1"/>
  <c r="I35" i="19"/>
  <c r="K35" i="19"/>
  <c r="L35" i="19" s="1"/>
  <c r="I36" i="19"/>
  <c r="K36" i="19"/>
  <c r="L36" i="19" s="1"/>
  <c r="O36" i="19"/>
  <c r="P36" i="19"/>
  <c r="Q36" i="19"/>
  <c r="I37" i="19"/>
  <c r="K37" i="19"/>
  <c r="L37" i="19" s="1"/>
  <c r="L38" i="19"/>
  <c r="L39" i="19"/>
  <c r="N40" i="19"/>
  <c r="N41" i="19" s="1"/>
  <c r="M22" i="19" l="1"/>
  <c r="L36" i="14" l="1"/>
  <c r="K36" i="14"/>
  <c r="N36" i="14" l="1"/>
  <c r="O36" i="14"/>
  <c r="M78" i="16"/>
  <c r="N29" i="16"/>
  <c r="M46" i="16"/>
  <c r="N46" i="16"/>
  <c r="L46" i="16"/>
  <c r="O46" i="16" l="1"/>
  <c r="P46" i="16"/>
  <c r="Q19" i="16"/>
  <c r="S19" i="16"/>
  <c r="P29" i="16"/>
  <c r="P30" i="16"/>
  <c r="P31" i="16"/>
  <c r="P32" i="16"/>
  <c r="O29" i="16"/>
  <c r="O30" i="16"/>
  <c r="O31" i="16"/>
  <c r="O32" i="16"/>
  <c r="L78" i="16" l="1"/>
  <c r="M23" i="16"/>
  <c r="N93" i="16"/>
  <c r="Q77" i="16"/>
  <c r="T93" i="16" l="1"/>
  <c r="M22" i="16"/>
  <c r="L50" i="14" l="1"/>
  <c r="M50" i="14"/>
  <c r="K50" i="14"/>
  <c r="O52" i="14"/>
  <c r="N52" i="14"/>
  <c r="N30" i="14"/>
  <c r="P97" i="16" l="1"/>
  <c r="M42" i="16"/>
  <c r="M39" i="16"/>
  <c r="M38" i="16" l="1"/>
  <c r="M68" i="16"/>
  <c r="R57" i="16" s="1"/>
  <c r="N68" i="16"/>
  <c r="S57" i="16" s="1"/>
  <c r="O70" i="16"/>
  <c r="L69" i="16"/>
  <c r="P72" i="16"/>
  <c r="O72" i="16"/>
  <c r="M33" i="16"/>
  <c r="N33" i="16"/>
  <c r="Q17" i="16"/>
  <c r="O34" i="16"/>
  <c r="P34" i="16"/>
  <c r="M17" i="16" l="1"/>
  <c r="R17" i="16"/>
  <c r="R105" i="16" s="1"/>
  <c r="S17" i="16"/>
  <c r="S105" i="16" s="1"/>
  <c r="Q57" i="16"/>
  <c r="Q105" i="16" s="1"/>
  <c r="O33" i="16"/>
  <c r="O69" i="16"/>
  <c r="P33" i="16"/>
  <c r="P69" i="16"/>
  <c r="N66" i="16"/>
  <c r="Q103" i="16" s="1"/>
  <c r="M66" i="16"/>
  <c r="P68" i="16"/>
  <c r="O68" i="16"/>
  <c r="L66" i="16"/>
  <c r="P70" i="16"/>
  <c r="O66" i="16" l="1"/>
  <c r="P66" i="16"/>
  <c r="P67" i="16"/>
  <c r="O67" i="16"/>
  <c r="N53" i="16" l="1"/>
  <c r="M53" i="16"/>
  <c r="L53" i="16"/>
  <c r="O53" i="16" l="1"/>
  <c r="O43" i="14"/>
  <c r="N59" i="16" l="1"/>
  <c r="N101" i="16" l="1"/>
  <c r="M101" i="16" l="1"/>
  <c r="O30" i="14" l="1"/>
  <c r="L59" i="16" l="1"/>
  <c r="L22" i="16" l="1"/>
  <c r="N23" i="16"/>
  <c r="N22" i="16" s="1"/>
  <c r="M19" i="16"/>
  <c r="N19" i="16"/>
  <c r="L19" i="16"/>
  <c r="N50" i="16" l="1"/>
  <c r="M102" i="16"/>
  <c r="N39" i="16"/>
  <c r="N42" i="16"/>
  <c r="P98" i="16"/>
  <c r="O98" i="16"/>
  <c r="O97" i="16"/>
  <c r="P96" i="16"/>
  <c r="O96" i="16"/>
  <c r="P95" i="16"/>
  <c r="O95" i="16"/>
  <c r="P94" i="16"/>
  <c r="O94" i="16"/>
  <c r="P93" i="16"/>
  <c r="L93" i="16"/>
  <c r="O93" i="16" s="1"/>
  <c r="O91" i="16"/>
  <c r="P88" i="16"/>
  <c r="O88" i="16"/>
  <c r="P86" i="16"/>
  <c r="O86" i="16"/>
  <c r="N85" i="16"/>
  <c r="N77" i="16" s="1"/>
  <c r="M85" i="16"/>
  <c r="M77" i="16" s="1"/>
  <c r="M74" i="16" s="1"/>
  <c r="P83" i="16"/>
  <c r="O83" i="16"/>
  <c r="P79" i="16"/>
  <c r="O79" i="16"/>
  <c r="P76" i="16"/>
  <c r="O76" i="16"/>
  <c r="P65" i="16"/>
  <c r="O65" i="16"/>
  <c r="P64" i="16"/>
  <c r="O64" i="16"/>
  <c r="P63" i="16"/>
  <c r="O63" i="16"/>
  <c r="N62" i="16"/>
  <c r="M62" i="16"/>
  <c r="L62" i="16"/>
  <c r="L58" i="16" s="1"/>
  <c r="L57" i="16" s="1"/>
  <c r="P61" i="16"/>
  <c r="O61" i="16"/>
  <c r="P60" i="16"/>
  <c r="O60" i="16"/>
  <c r="M59" i="16"/>
  <c r="P59" i="16" s="1"/>
  <c r="P44" i="16"/>
  <c r="O44" i="16"/>
  <c r="P43" i="16"/>
  <c r="O43" i="16"/>
  <c r="L42" i="16"/>
  <c r="P41" i="16"/>
  <c r="O41" i="16"/>
  <c r="L39" i="16"/>
  <c r="P28" i="16"/>
  <c r="O28" i="16"/>
  <c r="P27" i="16"/>
  <c r="O27" i="16"/>
  <c r="P25" i="16"/>
  <c r="O25" i="16"/>
  <c r="P21" i="16"/>
  <c r="O21" i="16"/>
  <c r="P20" i="16"/>
  <c r="O20" i="16"/>
  <c r="L18" i="16"/>
  <c r="L17" i="16" s="1"/>
  <c r="L38" i="16" l="1"/>
  <c r="P102" i="16" s="1"/>
  <c r="N74" i="16"/>
  <c r="N49" i="16"/>
  <c r="O49" i="16" s="1"/>
  <c r="O50" i="16"/>
  <c r="P42" i="16"/>
  <c r="N38" i="16"/>
  <c r="O39" i="16"/>
  <c r="M58" i="16"/>
  <c r="M57" i="16" s="1"/>
  <c r="M56" i="16" s="1"/>
  <c r="N102" i="16"/>
  <c r="L16" i="16"/>
  <c r="L36" i="16"/>
  <c r="L35" i="16" s="1"/>
  <c r="L85" i="16"/>
  <c r="L77" i="16" s="1"/>
  <c r="L74" i="16" s="1"/>
  <c r="O78" i="16"/>
  <c r="P91" i="16"/>
  <c r="P85" i="16"/>
  <c r="O19" i="16"/>
  <c r="P39" i="16"/>
  <c r="N58" i="16"/>
  <c r="N57" i="16" s="1"/>
  <c r="N56" i="16" s="1"/>
  <c r="O62" i="16"/>
  <c r="O75" i="16"/>
  <c r="O24" i="16"/>
  <c r="P19" i="16"/>
  <c r="O42" i="16"/>
  <c r="O59" i="16"/>
  <c r="P62" i="16"/>
  <c r="P75" i="16"/>
  <c r="P78" i="16"/>
  <c r="N18" i="16"/>
  <c r="N17" i="16" s="1"/>
  <c r="N36" i="16" l="1"/>
  <c r="N15" i="16" s="1"/>
  <c r="N14" i="16" s="1"/>
  <c r="O74" i="16"/>
  <c r="U74" i="16"/>
  <c r="N73" i="16"/>
  <c r="M35" i="16"/>
  <c r="M15" i="16"/>
  <c r="M14" i="16" s="1"/>
  <c r="O85" i="16"/>
  <c r="L15" i="16"/>
  <c r="N35" i="16"/>
  <c r="M73" i="16"/>
  <c r="O38" i="16"/>
  <c r="P58" i="16"/>
  <c r="P77" i="16"/>
  <c r="P74" i="16"/>
  <c r="P38" i="16"/>
  <c r="O58" i="16"/>
  <c r="O23" i="16"/>
  <c r="P23" i="16"/>
  <c r="P18" i="16"/>
  <c r="O18" i="16"/>
  <c r="P73" i="16" l="1"/>
  <c r="L73" i="16"/>
  <c r="O73" i="16" s="1"/>
  <c r="O77" i="16"/>
  <c r="M16" i="16"/>
  <c r="Q14" i="16" s="1"/>
  <c r="L56" i="16"/>
  <c r="P36" i="16"/>
  <c r="O36" i="16"/>
  <c r="P57" i="16"/>
  <c r="O57" i="16"/>
  <c r="P22" i="16"/>
  <c r="O22" i="16"/>
  <c r="P17" i="16"/>
  <c r="O17" i="16"/>
  <c r="N16" i="16"/>
  <c r="L14" i="16" l="1"/>
  <c r="O35" i="16"/>
  <c r="P35" i="16"/>
  <c r="P56" i="16"/>
  <c r="O56" i="16"/>
  <c r="O16" i="16"/>
  <c r="P16" i="16"/>
  <c r="P15" i="16"/>
  <c r="P14" i="16"/>
  <c r="O15" i="16" l="1"/>
  <c r="O14" i="16"/>
  <c r="M44" i="14" l="1"/>
  <c r="M12" i="14" s="1"/>
  <c r="O58" i="14"/>
  <c r="N58" i="14"/>
  <c r="O57" i="14"/>
  <c r="N57" i="14"/>
  <c r="O56" i="14"/>
  <c r="N56" i="14"/>
  <c r="O54" i="14"/>
  <c r="N54" i="14"/>
  <c r="O53" i="14"/>
  <c r="N53" i="14"/>
  <c r="K44" i="14"/>
  <c r="K12" i="14" s="1"/>
  <c r="O39" i="14"/>
  <c r="N39" i="14"/>
  <c r="O35" i="14"/>
  <c r="N35" i="14"/>
  <c r="O29" i="14"/>
  <c r="N29" i="14"/>
  <c r="O28" i="14"/>
  <c r="N28" i="14"/>
  <c r="O25" i="14"/>
  <c r="N25" i="14"/>
  <c r="O24" i="14"/>
  <c r="N24" i="14"/>
  <c r="O22" i="14"/>
  <c r="N22" i="14"/>
  <c r="O21" i="14"/>
  <c r="N21" i="14"/>
  <c r="O20" i="14"/>
  <c r="N20" i="14"/>
  <c r="O18" i="14"/>
  <c r="N18" i="14"/>
  <c r="O17" i="14"/>
  <c r="N17" i="14"/>
  <c r="L44" i="14" l="1"/>
  <c r="L12" i="14" s="1"/>
  <c r="O45" i="14"/>
  <c r="N27" i="14"/>
  <c r="N45" i="14"/>
  <c r="O27" i="14"/>
  <c r="N59" i="14"/>
  <c r="N15" i="14" l="1"/>
  <c r="O15" i="14"/>
</calcChain>
</file>

<file path=xl/sharedStrings.xml><?xml version="1.0" encoding="utf-8"?>
<sst xmlns="http://schemas.openxmlformats.org/spreadsheetml/2006/main" count="645" uniqueCount="225">
  <si>
    <t>Подпрограмма «Обеспечение использования лесов»</t>
  </si>
  <si>
    <t>всего</t>
  </si>
  <si>
    <t>Проведение лесоустройства</t>
  </si>
  <si>
    <t>Подпрограмма «Воспроизводство лесов»</t>
  </si>
  <si>
    <t>Код аналитической программной классификации</t>
  </si>
  <si>
    <t>Наименование государственной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</si>
  <si>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</si>
  <si>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</si>
  <si>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ГП</t>
  </si>
  <si>
    <t>Пп</t>
  </si>
  <si>
    <t>ОМ</t>
  </si>
  <si>
    <t>М</t>
  </si>
  <si>
    <t>Код главы</t>
  </si>
  <si>
    <t>Рз</t>
  </si>
  <si>
    <t>Пр</t>
  </si>
  <si>
    <t>ЦС</t>
  </si>
  <si>
    <t>ВР</t>
  </si>
  <si>
    <t>Расходы бюджета Удмуртской Республики, тыс. руб.</t>
  </si>
  <si>
    <t>Кассовые расходы, в %</t>
  </si>
  <si>
    <t>к плану на 1 января  отчетного года</t>
  </si>
  <si>
    <t>сводная бюджетная роспись, план на 1 января отчетного года</t>
  </si>
  <si>
    <t>04</t>
  </si>
  <si>
    <t>05</t>
  </si>
  <si>
    <t>07</t>
  </si>
  <si>
    <t>01</t>
  </si>
  <si>
    <t>02</t>
  </si>
  <si>
    <t>03</t>
  </si>
  <si>
    <t>06</t>
  </si>
  <si>
    <t>Подпрограмма "Охрана и защита лесов"</t>
  </si>
  <si>
    <t>Всего</t>
  </si>
  <si>
    <t>Подпрограмма «Создание условий для реализации государственной программы</t>
  </si>
  <si>
    <t>Подпрограмма «Охрана и защита лесов»</t>
  </si>
  <si>
    <t>Подпрограмма «Создание условий для реализации государственной программы»</t>
  </si>
  <si>
    <t>Значение показателя объема государственной услуги (работы)</t>
  </si>
  <si>
    <t>Расходы бюджета Удмуртской Республики на оказание государственной услуги (выполнение работы), тыс. рублей</t>
  </si>
  <si>
    <t>км</t>
  </si>
  <si>
    <t>га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</si>
  <si>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</si>
  <si>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</si>
  <si>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план</t>
  </si>
  <si>
    <t>факт</t>
  </si>
  <si>
    <t>сводная бюджетная роспись на 1 января отчетного периода</t>
  </si>
  <si>
    <t>кассовое исполнение</t>
  </si>
  <si>
    <t>к плану на 1 января отчетного года</t>
  </si>
  <si>
    <t>Единица измерения объема государственной услуги (работы)</t>
  </si>
  <si>
    <t>Устройство противопожарных минерализованных полос</t>
  </si>
  <si>
    <t>Наименование целевого показателя (индикатора)</t>
  </si>
  <si>
    <t>Значения целевых показателей (индикаторов)</t>
  </si>
  <si>
    <t>%</t>
  </si>
  <si>
    <t>Лесистость территории Удмуртской Республики</t>
  </si>
  <si>
    <t xml:space="preserve">Объем платежей в бюджетную систему Российской Федерации от использования лесов, расположенных на землях лесного фонда, в расчете на 1 га земель лесного фонда </t>
  </si>
  <si>
    <t>руб. на га</t>
  </si>
  <si>
    <t>Доля лесных пожаров, ликвидированных в течение первых суток с момента обнаружения (по количеству случаев), в общем количестве лесных пожаров</t>
  </si>
  <si>
    <t xml:space="preserve">Доля крупных лесных пожаров в общем количестве возникших лесных пожаров </t>
  </si>
  <si>
    <t>№ п/п</t>
  </si>
  <si>
    <t>Единица измере-ния</t>
  </si>
  <si>
    <t>план на текущий год</t>
  </si>
  <si>
    <t>Обоснование отклонений значений целевого показателя (индикатора) на конец отчетного периода</t>
  </si>
  <si>
    <t>Отношение количества случаев с установленными нарушителями лесного законодательства к общему количеству зарегистрированных случаев нарушений лесного законодательства</t>
  </si>
  <si>
    <t>по состоянию на</t>
  </si>
  <si>
    <t>Прием и учет сообщений о лесных пожарах, а также оповещение населения и противопожарных служб о пожарной опасности в лесах и лесных пожарах специализированными диспетчерскими службами</t>
  </si>
  <si>
    <t>Наименование государственной программы</t>
  </si>
  <si>
    <t>Ответсвенный исполнитель</t>
  </si>
  <si>
    <t>Форма 5</t>
  </si>
  <si>
    <t>Отчет о достигнутых значениях целевых показателей (индикаторов) государственной программы</t>
  </si>
  <si>
    <t>Форма 4</t>
  </si>
  <si>
    <t>% выполнения целевого показателя</t>
  </si>
  <si>
    <t>Средний  % выполнения целевых показателей</t>
  </si>
  <si>
    <t>корректировка % выполнения индикатора</t>
  </si>
  <si>
    <t>Форма 1</t>
  </si>
  <si>
    <t>Отчет об использовании бюджетных ассигнований бюджета Удмуртской Республики на реализацию государственной программы</t>
  </si>
  <si>
    <t>16</t>
  </si>
  <si>
    <t>Профессиональная переподготовка и повышение квалификации кадров лесного хозяйства</t>
  </si>
  <si>
    <t>Профессиональная переподготовка и повышение квалификации руководящих работников и специалистов лесного хозяйства Удмуртской Республики</t>
  </si>
  <si>
    <t>значение на конец отчетного периода</t>
  </si>
  <si>
    <t xml:space="preserve">"Развитие лесного хозяйства" </t>
  </si>
  <si>
    <t>"Развитие лесного хозяйства "</t>
  </si>
  <si>
    <t>Доля наличия семян лесных растений на начало лесокультурного сезона к общему объему семян, необходимому для обеспечения посевов в лесных питомниках</t>
  </si>
  <si>
    <t>Доля специалистов лесного хозяйства Удмуртской Республики, прошедших повышение квалификации, в общей численности занятых в лесном хозяйстве Удмуртской Республики</t>
  </si>
  <si>
    <t>Доля государственных услуг, указанных в части 3 статьи 1 Федерального закона №210-ФЗ,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</si>
  <si>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№97</t>
  </si>
  <si>
    <t>не более 2</t>
  </si>
  <si>
    <t>минута</t>
  </si>
  <si>
    <t>не более 15</t>
  </si>
  <si>
    <t>Масса семян лесных растений, подлежащих заготовке</t>
  </si>
  <si>
    <t>кг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</si>
  <si>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</si>
  <si>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Значение целевого показателя (индикатора) в году, предшествующему отчетному</t>
  </si>
  <si>
    <t>% (п.п.)</t>
  </si>
  <si>
    <t>Укрепление материально- технической базы АУ УР "Удмуртлес" специализированной лесопожарной техникой и оборудованием</t>
  </si>
  <si>
    <t>16101R1310</t>
  </si>
  <si>
    <t>Обеспечение охраны и защиты лесов</t>
  </si>
  <si>
    <t>Предупреждение возникновения и распространения лесных пожаров, включая особо охраняемые природные территории</t>
  </si>
  <si>
    <t>Локализация и ликвидация очагов вредных организмов</t>
  </si>
  <si>
    <t>Организация использования лесов</t>
  </si>
  <si>
    <t>Проведение работ по изменению границ лесопарковой зоны, зеленой зоны</t>
  </si>
  <si>
    <t>Обеспечение воспроизводства лесов</t>
  </si>
  <si>
    <t>Выполнение работ по лесному семеноводству</t>
  </si>
  <si>
    <t>Осуществление лесовосстановления и лесоразведения</t>
  </si>
  <si>
    <t>Реализация установленных функций (полномочий) государственного органа</t>
  </si>
  <si>
    <t>Уплата налогов</t>
  </si>
  <si>
    <t>Выполнение работ по отводу лесосек</t>
  </si>
  <si>
    <t>1640300030</t>
  </si>
  <si>
    <t xml:space="preserve">Предупреждение возникновения и распространения лесных пожаров, включая особо охраняемые природные территории </t>
  </si>
  <si>
    <t>ед.</t>
  </si>
  <si>
    <t>Тушение лесных пожаров</t>
  </si>
  <si>
    <t>Площадь отвода лесосек</t>
  </si>
  <si>
    <t>Заготовка семян лесных растений, сбор и обработка семян древесных пород на лесных участках</t>
  </si>
  <si>
    <t>Площадь дополнения  лесных культур</t>
  </si>
  <si>
    <t>Количество  специализированных диспетчерских пунктов</t>
  </si>
  <si>
    <t>Лесное планирование и регламентирование</t>
  </si>
  <si>
    <t>Отчет о выполнении сводных показателей государственных заданий на оказание государственных услуг, выполнение государственных работ государственными учреждениями Удмуртской Республики по государственной программе</t>
  </si>
  <si>
    <t>1</t>
  </si>
  <si>
    <t>2</t>
  </si>
  <si>
    <t>3</t>
  </si>
  <si>
    <t>4</t>
  </si>
  <si>
    <t>Проведение работ по изменению границ лесопарковой зоны, зеленой зоны муниципального образования "город Можга"</t>
  </si>
  <si>
    <t>Реализация Республиканской целевой программы "Развитие лесного хозяйства Удмуртской Республики на 2010-2013 годы"</t>
  </si>
  <si>
    <t>Доля площади земель лесного фонда, переданных в пользование, в общей площади земель лесного фонда</t>
  </si>
  <si>
    <t xml:space="preserve">Площадь рубок ухода в молодняках </t>
  </si>
  <si>
    <t>среднее число обращений</t>
  </si>
  <si>
    <t xml:space="preserve"> Государственная программа "Развитие лесного хозяйства"</t>
  </si>
  <si>
    <t>Министерство природных ресурсов и охраны окружающей среды Удмуртской Республики</t>
  </si>
  <si>
    <t>Обеспечение исполнения установленных полномочий (функций) в соответствии с  постановлением Правительства Удмуртской Республики от 26.12.2017г. № 554</t>
  </si>
  <si>
    <t>Минприроды УР</t>
  </si>
  <si>
    <t>Обеспечение исполнения государственных функций государственными казёнными учреждениями Удмуртской Республики, подведомственными Минприроды УР, в целях обеспечения реализации предусмотренных законодательством Российской Федерации полномочий Минприроды УР</t>
  </si>
  <si>
    <t xml:space="preserve">Укрепление материально-технической базы Минприроды УР и государственных казенных учреждений, подведомственных  Минприроды УР </t>
  </si>
  <si>
    <t>Количество документов;площадь земель лесного фонда</t>
  </si>
  <si>
    <t>Разработка и актуализация лесного плана Удмуртской Республики</t>
  </si>
  <si>
    <t>Разработка и актуализация Лесного плана Удмурсткой Республики</t>
  </si>
  <si>
    <t>Разработка и актуализация  лесохозяйстввенных регламентов лесничеств</t>
  </si>
  <si>
    <t>Доля заявителей, удовлетворенных качеством предоставления государственных услуг Минприроды УР, от общего числа заявителей, обратившихся за получением государственных услуг</t>
  </si>
  <si>
    <t>Среднее число обращений представителей бизнес-сообщества в Минприроды УР для получения одной государственной услуги, связанной со сферой предпринимательской деятельности</t>
  </si>
  <si>
    <t>Время ожидания в очереди при обращении заявителя в Минприроды УР для получения государственной услуги</t>
  </si>
  <si>
    <t xml:space="preserve">Государственная программа Удмуртской Республики «Развитие лесного хозяйства» </t>
  </si>
  <si>
    <t>Доля  площади погибших и поврежденных лесных насаждений с учетом проведенных мероприятий по защите леса в общей площади земель лесного фонда, занятых лесными насаждениями</t>
  </si>
  <si>
    <t>Отношение площади лесов, на которых были проведены санитарно-оздоровительные мероприятия, к площади погибших и поврежденных лесов</t>
  </si>
  <si>
    <t>Отношение фактического объема заготовки древесины к установленному допустимому объему изъятия древесины</t>
  </si>
  <si>
    <t xml:space="preserve">Доля площади лесов, на которых проведена таксация лесов и в отношении которых осуществлено проектирование мероприятий по охране, защите и воспроизводству в течение последних 10 лет, в площади лесов с интенсивным использованием лесов и ведением лесного хозяйства </t>
  </si>
  <si>
    <t>Динамика предотвращения возникновения нарушений лесного законодательства, причиняющих вред лесам, относительно уровня нарушений предыдущего года</t>
  </si>
  <si>
    <t>Средняя численность должностных лиц, осуществляющих федеральный государственный лесной надзор (лесную охрану) на 50 тыс. га земель лесного фонда</t>
  </si>
  <si>
    <t>чел</t>
  </si>
  <si>
    <t>Доля выписок, предоставленных гражданам и юридическим лицам, обратившимся в орган государственной власти субъекта Российской Федерации в области лесных отношений  за получением государственной услуги по предоставлению выписки из государственного лесного реестра, в общем количестве принятых заявок на предоставление данной услуги</t>
  </si>
  <si>
    <t>Отношение площади лесовосстановления и лесоразведения к площади вырубленных и погибших лесных насаждений</t>
  </si>
  <si>
    <t>GA</t>
  </si>
  <si>
    <t>Федеральный проект «Сохранение лесов»</t>
  </si>
  <si>
    <t>Региональный проект «Сохранение лесов» (в части охраны и защиты леса)</t>
  </si>
  <si>
    <t>161GA00000</t>
  </si>
  <si>
    <t>161GA54320</t>
  </si>
  <si>
    <t>Региональный проект «Сохранение лесов»</t>
  </si>
  <si>
    <t>Увеличение площади лесовосстановления</t>
  </si>
  <si>
    <t>Оснащение учреждений, выполняющих мероприятия по воспроизводству лесов, специализированной  лесохозяйственной техникой и оборудованием для проведения комплекса мероприятий по лесовосстановлению и лесоразведению</t>
  </si>
  <si>
    <t>163GA54300</t>
  </si>
  <si>
    <t>163GA54290</t>
  </si>
  <si>
    <t>163GA00000</t>
  </si>
  <si>
    <t>Создание лесных дорог, предназначенных для охраны лесов от пожаров</t>
  </si>
  <si>
    <t>Площадь лесного фонда, на которой проводиться обнаружение лесных пожаров с использованием наземных средств</t>
  </si>
  <si>
    <t>Авиационный мониторинг пожарной опасности в лесах и лесных пожаров</t>
  </si>
  <si>
    <t>Количество  благоустроенных зон отдыха граждан, пребывающих в лесах</t>
  </si>
  <si>
    <t>Благоустройство зон отдыха граждан, пребывающих в лесах</t>
  </si>
  <si>
    <t xml:space="preserve">Искусственное лесовосстановление; 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</si>
  <si>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лесные культуры</t>
  </si>
  <si>
    <t xml:space="preserve">Искусственное лесовосстановление; путем посадки сеянцев с открытой корневой системой </t>
  </si>
  <si>
    <t>Площадь посадки (создания) лесных культур</t>
  </si>
  <si>
    <t>Проведение агротехнического ухода за лесными культурами путем дополнения лесных культур</t>
  </si>
  <si>
    <t xml:space="preserve">Комбинированное лесовосстановление;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</si>
  <si>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комбинированное лесовосстановление</t>
  </si>
  <si>
    <t>Комбинированное лесовосстановление; за счет сочетания естественного и искуственного лесовосстановления (путем посадки сеянцев с открытой корневой системой)</t>
  </si>
  <si>
    <t>Площадь посадки (создания) комбинированных лесных культур</t>
  </si>
  <si>
    <t>Проведение агротехнического ухода за лесными культурами путем рыхления почвы с одновременным уничтожением травянистой и древесной растительности в рядах культур и междурядьях</t>
  </si>
  <si>
    <t>Площадь проведения агротехнического ухода</t>
  </si>
  <si>
    <t>Рубки осветления, проводимые в целях ухода за лесом</t>
  </si>
  <si>
    <t>Площадь проведения  рубок осветления</t>
  </si>
  <si>
    <t>Площадь проведения ухода на постоянном лесосеменном участке</t>
  </si>
  <si>
    <t>Работы по проектированию лесных участковна землях лесного фонда, подготовка документации для постановки лесных участков на кадастровый учет</t>
  </si>
  <si>
    <t>Обеспечение средствами предупреждения и тушения лесных пожаров, содержание лесопожарных формирований, пожарной техники и оборудования, систем связи и оповещения</t>
  </si>
  <si>
    <t>Количество лесопожарных  станций</t>
  </si>
  <si>
    <t>Протяженность лесных дорог,</t>
  </si>
  <si>
    <t>Протяженность  минерализованных полос</t>
  </si>
  <si>
    <t xml:space="preserve">Прочистка противопожарных минерализованных полос и их обновление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</si>
  <si>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Протяженность  минерализованных полос, требующих прочистки</t>
  </si>
  <si>
    <t>Содержание противопожарных заслонов</t>
  </si>
  <si>
    <t>Протяженность существующих противопожарных залонов</t>
  </si>
  <si>
    <t>Площадь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</si>
  <si>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Установка и размещение стендов, знаков и указателей, содержащих информацию о мерах пожарной безопасности в лесах</t>
  </si>
  <si>
    <r>
      <t>Количество стендов и других знаков и указателей,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7"/>
        <color theme="1"/>
        <rFont val="Times New Roman"/>
        <family val="1"/>
        <charset val="204"/>
      </rPr>
      <t>содержащих информацию о мерах пожарной безопасности в лесах</t>
    </r>
  </si>
  <si>
    <t>ед</t>
  </si>
  <si>
    <t>Мониторинг пожарной опасности в лесах и лесных пожаров путем наземного патрулирования лесов</t>
  </si>
  <si>
    <t>Площадь лесного фонда, на которой проводится обнаружение лесных пожаров с использованием авиационных средств</t>
  </si>
  <si>
    <t>Количество шлагбаумов</t>
  </si>
  <si>
    <t>Тушение  пожаров в лесах</t>
  </si>
  <si>
    <t>Площадь лесного пожара</t>
  </si>
  <si>
    <t>Предупреждение возникновения вредных организмов , санитарно-оздоровительные мероприятия, выборочные санитарные рубки</t>
  </si>
  <si>
    <t xml:space="preserve">Площадь </t>
  </si>
  <si>
    <t>Проектирование лесных участков</t>
  </si>
  <si>
    <t>Штука, гектар</t>
  </si>
  <si>
    <t>Уход за постоянными лесосеменными участками</t>
  </si>
  <si>
    <t>Проведение лесоводственного ухода путем уничтожения или предупреждения появления травянистой и нежелательной древесной растительности</t>
  </si>
  <si>
    <t>Площадь проведения лесоводственного ухода</t>
  </si>
  <si>
    <t>к плану на 01.01.2021 года</t>
  </si>
  <si>
    <t>Рубки прочистки, проводимые в целях ухода за лесом</t>
  </si>
  <si>
    <t>Площадь проведения  рубок прочистки</t>
  </si>
  <si>
    <t>Работы по проектированию лесных участков на землях лесного фонда, подготовка документации для постановки лесных участков на кадастровый учет</t>
  </si>
  <si>
    <t>Заместитель министра</t>
  </si>
  <si>
    <t>Ю.А. Долматов</t>
  </si>
  <si>
    <t>Реконструкция (эксплуатация) шлагбаумов, устройство преград, обеспечивающих ограничение пребывания граждан в лесах в целях обеспечения пожарной безопасности</t>
  </si>
  <si>
    <t>Ю.А.Долматов</t>
  </si>
  <si>
    <t>сводная бюджетная роспись на 01.07.2022 г.</t>
  </si>
  <si>
    <t>Протяженность квартальных просек, разрывов, требующих прочистки или ухода</t>
  </si>
  <si>
    <t>Прочистка просек, уход за противопожарным разрывом</t>
  </si>
  <si>
    <t>Реконструкция лесных дорог, предназначенных для охраны лесов от пожаров</t>
  </si>
  <si>
    <t>Протяженность лесных дорог, требующих реконструкции</t>
  </si>
  <si>
    <t xml:space="preserve">Искусственное лесовосстановление; путем посадки сеянцев с закрытой корневой системой </t>
  </si>
  <si>
    <t>кассовое исполнение  на 01.07.2022 года</t>
  </si>
  <si>
    <t>01.07.2023 года</t>
  </si>
  <si>
    <t>163GA54310</t>
  </si>
  <si>
    <t>240, 110</t>
  </si>
  <si>
    <t>Оценивается по году</t>
  </si>
  <si>
    <t xml:space="preserve"> 01.07.2023 года</t>
  </si>
  <si>
    <t>сводная бюджетная роспись на 01.07.2023 года</t>
  </si>
  <si>
    <t>Организация системы обнаружения и учета лесных пожаров, системы наблюдения за их развитием с использованием наземных, авиационных или космических средств</t>
  </si>
  <si>
    <t>Час</t>
  </si>
  <si>
    <t>Наблюдение и контроль за пожарной опасностью в лесахи лесными пожарами</t>
  </si>
  <si>
    <t>Гектар</t>
  </si>
  <si>
    <t>Эксплуатация пожарных  наблюдательных пунктов (вышек мачт, павильенов и других наблюдательных пунктов, пунктов сосредоточения противопожарного инвентаря)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</si>
</sst>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7" fillId="0" borderId="0" applyFont="0" applyFill="0" applyBorder="0" applyAlignment="0" applyProtection="0"/>
  </cellStyleXfs>
  <cellXfs count="326">
    <xf numFmtId="0" fontId="0" fillId="0" borderId="0" xfId="0"/>
    <xf numFmtId="0" fontId="6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11" fillId="0" borderId="0" xfId="0" applyFont="1" applyBorder="1" applyAlignment="1"/>
    <xf numFmtId="0" fontId="13" fillId="0" borderId="0" xfId="0" applyFont="1"/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Border="1" applyAlignment="1"/>
    <xf numFmtId="0" fontId="19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horizontal="right"/>
    </xf>
    <xf numFmtId="165" fontId="1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2" borderId="0" xfId="0" applyFont="1" applyFill="1"/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7" fillId="2" borderId="0" xfId="0" applyFont="1" applyFill="1"/>
    <xf numFmtId="0" fontId="18" fillId="2" borderId="0" xfId="0" applyFont="1" applyFill="1" applyBorder="1" applyAlignment="1"/>
    <xf numFmtId="0" fontId="19" fillId="2" borderId="0" xfId="0" applyFont="1" applyFill="1" applyBorder="1"/>
    <xf numFmtId="164" fontId="0" fillId="0" borderId="0" xfId="1" applyFont="1"/>
    <xf numFmtId="0" fontId="20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0" fillId="0" borderId="0" xfId="0" applyNumberFormat="1"/>
    <xf numFmtId="165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/>
    <xf numFmtId="0" fontId="0" fillId="2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ill="1"/>
    <xf numFmtId="0" fontId="28" fillId="0" borderId="0" xfId="0" applyFont="1" applyFill="1"/>
    <xf numFmtId="0" fontId="29" fillId="0" borderId="0" xfId="0" applyFont="1" applyFill="1"/>
    <xf numFmtId="165" fontId="29" fillId="0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/>
    <xf numFmtId="0" fontId="0" fillId="2" borderId="0" xfId="0" applyFill="1" applyAlignment="1">
      <alignment horizontal="left"/>
    </xf>
    <xf numFmtId="49" fontId="3" fillId="0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/>
    <xf numFmtId="165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Border="1"/>
    <xf numFmtId="165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13" fillId="0" borderId="0" xfId="0" applyNumberFormat="1" applyFont="1"/>
    <xf numFmtId="165" fontId="2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3" fillId="0" borderId="0" xfId="0" applyFont="1" applyAlignment="1"/>
    <xf numFmtId="0" fontId="2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1" fillId="2" borderId="0" xfId="0" applyFont="1" applyFill="1"/>
    <xf numFmtId="165" fontId="31" fillId="0" borderId="0" xfId="0" applyNumberFormat="1" applyFont="1"/>
    <xf numFmtId="0" fontId="10" fillId="0" borderId="4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165" fontId="34" fillId="2" borderId="0" xfId="0" applyNumberFormat="1" applyFont="1" applyFill="1"/>
    <xf numFmtId="0" fontId="2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Border="1"/>
    <xf numFmtId="0" fontId="35" fillId="0" borderId="1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36" fillId="2" borderId="1" xfId="0" applyFont="1" applyFill="1" applyBorder="1"/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36" fillId="2" borderId="1" xfId="0" applyNumberFormat="1" applyFont="1" applyFill="1" applyBorder="1"/>
    <xf numFmtId="1" fontId="36" fillId="2" borderId="1" xfId="0" applyNumberFormat="1" applyFont="1" applyFill="1" applyBorder="1"/>
    <xf numFmtId="0" fontId="36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28" fillId="2" borderId="0" xfId="0" applyFont="1" applyFill="1" applyAlignment="1"/>
    <xf numFmtId="165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165" fontId="2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22" fillId="2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2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8" fillId="2" borderId="0" xfId="0" applyFont="1" applyFill="1" applyBorder="1" applyAlignment="1">
      <alignment horizontal="center" wrapText="1"/>
    </xf>
    <xf numFmtId="0" fontId="28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7"/>
  <sheetViews>
    <sheetView tabSelected="1" zoomScaleNormal="100" zoomScaleSheetLayoutView="100" workbookViewId="0">
      <selection activeCell="M28" activeCellId="2" sqref="M25 M27 M28"/>
    </sheetView>
  </sheetViews>
  <sheetFormatPr defaultRowHeight="15" x14ac:dyDescent="0.25"/>
  <cols>
    <col min="1" max="1" width="3.5703125" style="2" customWidth="1"/>
    <col min="2" max="2" width="3.7109375" style="2" customWidth="1"/>
    <col min="3" max="3" width="4.140625" style="2" customWidth="1"/>
    <col min="4" max="4" width="3.28515625" style="2" customWidth="1"/>
    <col min="5" max="5" width="30.28515625" style="2" customWidth="1"/>
    <col min="6" max="6" width="14.85546875" style="2" customWidth="1"/>
    <col min="7" max="7" width="9.140625" style="2"/>
    <col min="8" max="8" width="5.42578125" style="2" customWidth="1"/>
    <col min="9" max="9" width="6" style="2" customWidth="1"/>
    <col min="10" max="10" width="10.7109375" style="2" customWidth="1"/>
    <col min="11" max="11" width="8" style="2" customWidth="1"/>
    <col min="12" max="12" width="12.42578125" style="2" customWidth="1"/>
    <col min="13" max="13" width="11.140625" style="19" customWidth="1"/>
    <col min="14" max="14" width="11.7109375" style="37" customWidth="1"/>
    <col min="15" max="16" width="11.5703125" style="2" customWidth="1"/>
    <col min="17" max="17" width="11" customWidth="1"/>
    <col min="18" max="18" width="9.28515625" bestFit="1" customWidth="1"/>
  </cols>
  <sheetData>
    <row r="1" spans="1:17" s="9" customFormat="1" x14ac:dyDescent="0.25">
      <c r="K1" s="63"/>
      <c r="M1" s="17"/>
      <c r="N1" s="35"/>
      <c r="P1" s="63" t="s">
        <v>69</v>
      </c>
    </row>
    <row r="2" spans="1:17" s="9" customFormat="1" x14ac:dyDescent="0.25">
      <c r="A2" s="271" t="s">
        <v>70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7" s="9" customFormat="1" ht="20.25" customHeight="1" x14ac:dyDescent="0.25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1:17" s="9" customFormat="1" ht="24.75" customHeight="1" x14ac:dyDescent="0.25">
      <c r="F4" s="63" t="s">
        <v>59</v>
      </c>
      <c r="G4" s="272" t="s">
        <v>214</v>
      </c>
      <c r="H4" s="272"/>
      <c r="I4" s="272"/>
      <c r="J4" s="272"/>
      <c r="K4" s="272"/>
      <c r="M4" s="17"/>
      <c r="N4" s="35"/>
    </row>
    <row r="5" spans="1:17" s="9" customFormat="1" x14ac:dyDescent="0.25">
      <c r="F5" s="63"/>
      <c r="G5" s="62"/>
      <c r="H5" s="62"/>
      <c r="K5" s="63"/>
      <c r="M5" s="17"/>
      <c r="N5" s="35"/>
    </row>
    <row r="6" spans="1:17" s="9" customFormat="1" x14ac:dyDescent="0.25">
      <c r="A6" s="273" t="s">
        <v>61</v>
      </c>
      <c r="B6" s="273"/>
      <c r="C6" s="273"/>
      <c r="D6" s="273"/>
      <c r="E6" s="273"/>
      <c r="F6" s="272" t="s">
        <v>75</v>
      </c>
      <c r="G6" s="272"/>
      <c r="H6" s="272"/>
      <c r="I6" s="272"/>
      <c r="J6" s="272"/>
      <c r="K6" s="272"/>
      <c r="L6" s="272"/>
      <c r="M6" s="18"/>
      <c r="N6" s="36"/>
      <c r="O6" s="10"/>
    </row>
    <row r="7" spans="1:17" s="9" customFormat="1" x14ac:dyDescent="0.25">
      <c r="F7" s="63"/>
      <c r="G7" s="62"/>
      <c r="H7" s="62"/>
      <c r="K7" s="63"/>
      <c r="M7" s="17"/>
      <c r="N7" s="35"/>
    </row>
    <row r="8" spans="1:17" s="9" customFormat="1" ht="16.5" customHeight="1" x14ac:dyDescent="0.25">
      <c r="A8" s="273" t="s">
        <v>62</v>
      </c>
      <c r="B8" s="273"/>
      <c r="C8" s="273"/>
      <c r="D8" s="273"/>
      <c r="E8" s="273"/>
      <c r="F8" s="106" t="s">
        <v>122</v>
      </c>
      <c r="G8" s="106"/>
      <c r="H8" s="106"/>
      <c r="I8" s="106"/>
      <c r="J8" s="106"/>
      <c r="K8" s="106"/>
      <c r="L8" s="106"/>
      <c r="M8" s="17"/>
      <c r="N8" s="35"/>
    </row>
    <row r="11" spans="1:17" ht="15" customHeight="1" x14ac:dyDescent="0.25">
      <c r="A11" s="262" t="s">
        <v>4</v>
      </c>
      <c r="B11" s="262"/>
      <c r="C11" s="262"/>
      <c r="D11" s="262"/>
      <c r="E11" s="262" t="s">
        <v>5</v>
      </c>
      <c r="F11" s="262" t="s">
        <v>6</v>
      </c>
      <c r="G11" s="262" t="s">
        <v>7</v>
      </c>
      <c r="H11" s="262"/>
      <c r="I11" s="262"/>
      <c r="J11" s="262"/>
      <c r="K11" s="262"/>
      <c r="L11" s="262" t="s">
        <v>17</v>
      </c>
      <c r="M11" s="262"/>
      <c r="N11" s="262"/>
      <c r="O11" s="262" t="s">
        <v>18</v>
      </c>
      <c r="P11" s="262"/>
    </row>
    <row r="12" spans="1:17" ht="34.5" customHeight="1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7" ht="60" x14ac:dyDescent="0.25">
      <c r="A13" s="53" t="s">
        <v>8</v>
      </c>
      <c r="B13" s="53" t="s">
        <v>9</v>
      </c>
      <c r="C13" s="53" t="s">
        <v>10</v>
      </c>
      <c r="D13" s="53" t="s">
        <v>11</v>
      </c>
      <c r="E13" s="262"/>
      <c r="F13" s="262"/>
      <c r="G13" s="3" t="s">
        <v>12</v>
      </c>
      <c r="H13" s="3" t="s">
        <v>13</v>
      </c>
      <c r="I13" s="3" t="s">
        <v>14</v>
      </c>
      <c r="J13" s="3" t="s">
        <v>15</v>
      </c>
      <c r="K13" s="3" t="s">
        <v>16</v>
      </c>
      <c r="L13" s="51" t="s">
        <v>20</v>
      </c>
      <c r="M13" s="39" t="s">
        <v>207</v>
      </c>
      <c r="N13" s="39" t="s">
        <v>213</v>
      </c>
      <c r="O13" s="51" t="s">
        <v>19</v>
      </c>
      <c r="P13" s="101" t="s">
        <v>199</v>
      </c>
    </row>
    <row r="14" spans="1:17" ht="24" customHeight="1" x14ac:dyDescent="0.25">
      <c r="A14" s="274">
        <v>16</v>
      </c>
      <c r="B14" s="247"/>
      <c r="C14" s="247"/>
      <c r="D14" s="247"/>
      <c r="E14" s="274" t="s">
        <v>76</v>
      </c>
      <c r="F14" s="60" t="s">
        <v>29</v>
      </c>
      <c r="G14" s="110"/>
      <c r="H14" s="110"/>
      <c r="I14" s="110"/>
      <c r="J14" s="110"/>
      <c r="K14" s="110"/>
      <c r="L14" s="115">
        <f>L15</f>
        <v>390375.69999999995</v>
      </c>
      <c r="M14" s="116">
        <f>M15</f>
        <v>406865</v>
      </c>
      <c r="N14" s="116">
        <f>N15</f>
        <v>216856.19999999998</v>
      </c>
      <c r="O14" s="110">
        <f t="shared" ref="O14:O36" si="0">ROUND(N14/L14*100,1)</f>
        <v>55.6</v>
      </c>
      <c r="P14" s="110">
        <f>ROUND(N14/M14*100,1)</f>
        <v>53.3</v>
      </c>
      <c r="Q14" s="168">
        <f>M16+M35+M56+Q73</f>
        <v>354391.5</v>
      </c>
    </row>
    <row r="15" spans="1:17" x14ac:dyDescent="0.25">
      <c r="A15" s="275"/>
      <c r="B15" s="248"/>
      <c r="C15" s="248"/>
      <c r="D15" s="248"/>
      <c r="E15" s="275"/>
      <c r="F15" s="60" t="s">
        <v>124</v>
      </c>
      <c r="G15" s="110">
        <v>844</v>
      </c>
      <c r="H15" s="110"/>
      <c r="I15" s="110"/>
      <c r="J15" s="110"/>
      <c r="K15" s="110"/>
      <c r="L15" s="115">
        <f>L17+L36+L57+L74</f>
        <v>390375.69999999995</v>
      </c>
      <c r="M15" s="115">
        <f>M17+M36+M57+M74</f>
        <v>406865</v>
      </c>
      <c r="N15" s="115">
        <f>N17+N36+N57+N74</f>
        <v>216856.19999999998</v>
      </c>
      <c r="O15" s="110">
        <f t="shared" si="0"/>
        <v>55.6</v>
      </c>
      <c r="P15" s="110">
        <f t="shared" ref="P15:P36" si="1">ROUND(N15/M15*100,1)</f>
        <v>53.3</v>
      </c>
    </row>
    <row r="16" spans="1:17" ht="24" customHeight="1" x14ac:dyDescent="0.25">
      <c r="A16" s="274">
        <v>16</v>
      </c>
      <c r="B16" s="278" t="s">
        <v>112</v>
      </c>
      <c r="C16" s="247"/>
      <c r="D16" s="247"/>
      <c r="E16" s="280" t="s">
        <v>28</v>
      </c>
      <c r="F16" s="60" t="s">
        <v>1</v>
      </c>
      <c r="G16" s="110"/>
      <c r="H16" s="67"/>
      <c r="I16" s="67"/>
      <c r="J16" s="67"/>
      <c r="K16" s="67"/>
      <c r="L16" s="115">
        <f>L17</f>
        <v>80963.3</v>
      </c>
      <c r="M16" s="115">
        <f>M17</f>
        <v>90963.3</v>
      </c>
      <c r="N16" s="116">
        <f>N17</f>
        <v>60480.200000000004</v>
      </c>
      <c r="O16" s="110">
        <f t="shared" si="0"/>
        <v>74.7</v>
      </c>
      <c r="P16" s="110">
        <f t="shared" si="1"/>
        <v>66.5</v>
      </c>
    </row>
    <row r="17" spans="1:19" x14ac:dyDescent="0.25">
      <c r="A17" s="275"/>
      <c r="B17" s="279"/>
      <c r="C17" s="248"/>
      <c r="D17" s="248"/>
      <c r="E17" s="281"/>
      <c r="F17" s="60" t="s">
        <v>124</v>
      </c>
      <c r="G17" s="110">
        <v>844</v>
      </c>
      <c r="H17" s="117" t="s">
        <v>21</v>
      </c>
      <c r="I17" s="117" t="s">
        <v>23</v>
      </c>
      <c r="J17" s="67"/>
      <c r="K17" s="67"/>
      <c r="L17" s="115">
        <f>L18+L22+L33</f>
        <v>80963.3</v>
      </c>
      <c r="M17" s="115">
        <f>M18+M22+M33</f>
        <v>90963.3</v>
      </c>
      <c r="N17" s="115">
        <f>N18+N22+N33</f>
        <v>60480.200000000004</v>
      </c>
      <c r="O17" s="110">
        <f t="shared" si="0"/>
        <v>74.7</v>
      </c>
      <c r="P17" s="110">
        <f t="shared" si="1"/>
        <v>66.5</v>
      </c>
      <c r="Q17" s="42">
        <f>L27+L28+L29+L33</f>
        <v>44752.000000000007</v>
      </c>
      <c r="R17" s="42">
        <f t="shared" ref="R17:S17" si="2">M27+M28+M29+M33</f>
        <v>44752.000000000007</v>
      </c>
      <c r="S17" s="42">
        <f t="shared" si="2"/>
        <v>39471.200000000004</v>
      </c>
    </row>
    <row r="18" spans="1:19" ht="25.5" customHeight="1" x14ac:dyDescent="0.25">
      <c r="A18" s="239">
        <v>16</v>
      </c>
      <c r="B18" s="241" t="s">
        <v>112</v>
      </c>
      <c r="C18" s="241" t="s">
        <v>24</v>
      </c>
      <c r="D18" s="239"/>
      <c r="E18" s="239" t="s">
        <v>89</v>
      </c>
      <c r="F18" s="262" t="s">
        <v>124</v>
      </c>
      <c r="G18" s="67">
        <v>844</v>
      </c>
      <c r="H18" s="31" t="s">
        <v>21</v>
      </c>
      <c r="I18" s="31" t="s">
        <v>23</v>
      </c>
      <c r="J18" s="67">
        <v>1610100000</v>
      </c>
      <c r="K18" s="67"/>
      <c r="L18" s="118">
        <f>L19+L21+L20</f>
        <v>0</v>
      </c>
      <c r="M18" s="118">
        <v>0</v>
      </c>
      <c r="N18" s="43">
        <f>N19+N21+N20</f>
        <v>0</v>
      </c>
      <c r="O18" s="119" t="e">
        <f t="shared" si="0"/>
        <v>#DIV/0!</v>
      </c>
      <c r="P18" s="119" t="e">
        <f t="shared" si="1"/>
        <v>#DIV/0!</v>
      </c>
    </row>
    <row r="19" spans="1:19" x14ac:dyDescent="0.25">
      <c r="A19" s="239"/>
      <c r="B19" s="241"/>
      <c r="C19" s="241"/>
      <c r="D19" s="239"/>
      <c r="E19" s="239"/>
      <c r="F19" s="276"/>
      <c r="G19" s="67">
        <v>844</v>
      </c>
      <c r="H19" s="31" t="s">
        <v>21</v>
      </c>
      <c r="I19" s="31" t="s">
        <v>23</v>
      </c>
      <c r="J19" s="67">
        <v>1610100000</v>
      </c>
      <c r="K19" s="67"/>
      <c r="L19" s="118">
        <f>L20+L21</f>
        <v>0</v>
      </c>
      <c r="M19" s="118">
        <f t="shared" ref="M19:N19" si="3">M20+M21</f>
        <v>0</v>
      </c>
      <c r="N19" s="118">
        <f t="shared" si="3"/>
        <v>0</v>
      </c>
      <c r="O19" s="119" t="e">
        <f t="shared" si="0"/>
        <v>#DIV/0!</v>
      </c>
      <c r="P19" s="119" t="e">
        <f t="shared" si="1"/>
        <v>#DIV/0!</v>
      </c>
      <c r="Q19" s="42">
        <f>L27+L28+L29</f>
        <v>38640.100000000006</v>
      </c>
      <c r="R19" s="42">
        <f t="shared" ref="R19:S19" si="4">M27+M28+M29</f>
        <v>38640.100000000006</v>
      </c>
      <c r="S19" s="42">
        <f t="shared" si="4"/>
        <v>33359.300000000003</v>
      </c>
    </row>
    <row r="20" spans="1:19" ht="20.25" customHeight="1" x14ac:dyDescent="0.25">
      <c r="A20" s="239"/>
      <c r="B20" s="241"/>
      <c r="C20" s="241"/>
      <c r="D20" s="239"/>
      <c r="E20" s="239"/>
      <c r="F20" s="276"/>
      <c r="G20" s="67">
        <v>844</v>
      </c>
      <c r="H20" s="31" t="s">
        <v>21</v>
      </c>
      <c r="I20" s="31" t="s">
        <v>23</v>
      </c>
      <c r="J20" s="67" t="s">
        <v>90</v>
      </c>
      <c r="K20" s="67">
        <v>622</v>
      </c>
      <c r="L20" s="118">
        <v>0</v>
      </c>
      <c r="M20" s="118">
        <v>0</v>
      </c>
      <c r="N20" s="43">
        <v>0</v>
      </c>
      <c r="O20" s="119" t="e">
        <f t="shared" si="0"/>
        <v>#DIV/0!</v>
      </c>
      <c r="P20" s="119" t="e">
        <f t="shared" si="1"/>
        <v>#DIV/0!</v>
      </c>
    </row>
    <row r="21" spans="1:19" x14ac:dyDescent="0.25">
      <c r="A21" s="239"/>
      <c r="B21" s="241"/>
      <c r="C21" s="241"/>
      <c r="D21" s="239"/>
      <c r="E21" s="239"/>
      <c r="F21" s="276"/>
      <c r="G21" s="67">
        <v>844</v>
      </c>
      <c r="H21" s="31" t="s">
        <v>21</v>
      </c>
      <c r="I21" s="31" t="s">
        <v>23</v>
      </c>
      <c r="J21" s="67">
        <v>1610151310</v>
      </c>
      <c r="K21" s="67">
        <v>622</v>
      </c>
      <c r="L21" s="118">
        <v>0</v>
      </c>
      <c r="M21" s="118">
        <v>0</v>
      </c>
      <c r="N21" s="43">
        <v>0</v>
      </c>
      <c r="O21" s="119" t="e">
        <f t="shared" si="0"/>
        <v>#DIV/0!</v>
      </c>
      <c r="P21" s="119" t="e">
        <f t="shared" si="1"/>
        <v>#DIV/0!</v>
      </c>
    </row>
    <row r="22" spans="1:19" ht="23.25" customHeight="1" x14ac:dyDescent="0.25">
      <c r="A22" s="243">
        <v>16</v>
      </c>
      <c r="B22" s="277" t="s">
        <v>112</v>
      </c>
      <c r="C22" s="277" t="s">
        <v>25</v>
      </c>
      <c r="D22" s="243"/>
      <c r="E22" s="268" t="s">
        <v>91</v>
      </c>
      <c r="F22" s="262" t="s">
        <v>124</v>
      </c>
      <c r="G22" s="67">
        <v>844</v>
      </c>
      <c r="H22" s="31" t="s">
        <v>21</v>
      </c>
      <c r="I22" s="31" t="s">
        <v>23</v>
      </c>
      <c r="J22" s="67">
        <v>1610200000</v>
      </c>
      <c r="K22" s="67"/>
      <c r="L22" s="118">
        <f>L23</f>
        <v>74851.400000000009</v>
      </c>
      <c r="M22" s="118">
        <f>M24+M29+M28</f>
        <v>84851.400000000009</v>
      </c>
      <c r="N22" s="161">
        <f>N23+N29</f>
        <v>54368.3</v>
      </c>
      <c r="O22" s="67">
        <f t="shared" si="0"/>
        <v>72.599999999999994</v>
      </c>
      <c r="P22" s="67">
        <f t="shared" si="1"/>
        <v>64.099999999999994</v>
      </c>
    </row>
    <row r="23" spans="1:19" ht="23.25" customHeight="1" x14ac:dyDescent="0.25">
      <c r="A23" s="243"/>
      <c r="B23" s="277"/>
      <c r="C23" s="277"/>
      <c r="D23" s="243"/>
      <c r="E23" s="269"/>
      <c r="F23" s="262"/>
      <c r="G23" s="67">
        <v>844</v>
      </c>
      <c r="H23" s="31" t="s">
        <v>21</v>
      </c>
      <c r="I23" s="31" t="s">
        <v>23</v>
      </c>
      <c r="J23" s="67"/>
      <c r="K23" s="67">
        <v>621</v>
      </c>
      <c r="L23" s="120">
        <f>L24+L28+L31+L32</f>
        <v>74851.400000000009</v>
      </c>
      <c r="M23" s="120">
        <f>M24+M28+M29</f>
        <v>84851.400000000009</v>
      </c>
      <c r="N23" s="120">
        <f>N24+N28</f>
        <v>54368.3</v>
      </c>
      <c r="O23" s="67">
        <f t="shared" si="0"/>
        <v>72.599999999999994</v>
      </c>
      <c r="P23" s="67">
        <f t="shared" si="1"/>
        <v>64.099999999999994</v>
      </c>
    </row>
    <row r="24" spans="1:19" ht="69.75" customHeight="1" x14ac:dyDescent="0.25">
      <c r="A24" s="245">
        <v>16</v>
      </c>
      <c r="B24" s="245" t="s">
        <v>112</v>
      </c>
      <c r="C24" s="245" t="s">
        <v>25</v>
      </c>
      <c r="D24" s="245" t="s">
        <v>24</v>
      </c>
      <c r="E24" s="247" t="s">
        <v>92</v>
      </c>
      <c r="F24" s="247" t="s">
        <v>124</v>
      </c>
      <c r="G24" s="67">
        <v>844</v>
      </c>
      <c r="H24" s="31" t="s">
        <v>21</v>
      </c>
      <c r="I24" s="31" t="s">
        <v>23</v>
      </c>
      <c r="J24" s="67">
        <v>1610200000</v>
      </c>
      <c r="K24" s="67"/>
      <c r="L24" s="121">
        <f>L25+L27+L26</f>
        <v>70515.100000000006</v>
      </c>
      <c r="M24" s="224">
        <f t="shared" ref="M24:N24" si="5">M25+M27+M26</f>
        <v>80515.100000000006</v>
      </c>
      <c r="N24" s="224">
        <f t="shared" si="5"/>
        <v>52497.700000000004</v>
      </c>
      <c r="O24" s="122">
        <f>ROUND(N24/L24*100,1)</f>
        <v>74.400000000000006</v>
      </c>
      <c r="P24" s="122">
        <f>ROUND(N24/M24*100,1)</f>
        <v>65.2</v>
      </c>
    </row>
    <row r="25" spans="1:19" ht="21" customHeight="1" x14ac:dyDescent="0.25">
      <c r="A25" s="249"/>
      <c r="B25" s="249"/>
      <c r="C25" s="249"/>
      <c r="D25" s="249"/>
      <c r="E25" s="250"/>
      <c r="F25" s="250"/>
      <c r="G25" s="67">
        <v>844</v>
      </c>
      <c r="H25" s="31" t="s">
        <v>21</v>
      </c>
      <c r="I25" s="31" t="s">
        <v>23</v>
      </c>
      <c r="J25" s="67">
        <v>1610206770</v>
      </c>
      <c r="K25" s="67">
        <v>621</v>
      </c>
      <c r="L25" s="121">
        <v>36211.300000000003</v>
      </c>
      <c r="M25" s="131">
        <v>44193.3</v>
      </c>
      <c r="N25" s="121">
        <v>20000</v>
      </c>
      <c r="O25" s="122">
        <f t="shared" ref="O25:O27" si="6">ROUND(N25/L25*100,1)</f>
        <v>55.2</v>
      </c>
      <c r="P25" s="122">
        <f t="shared" ref="P25:P27" si="7">ROUND(N25/M25*100,1)</f>
        <v>45.3</v>
      </c>
    </row>
    <row r="26" spans="1:19" ht="21" customHeight="1" x14ac:dyDescent="0.25">
      <c r="A26" s="249"/>
      <c r="B26" s="249"/>
      <c r="C26" s="249"/>
      <c r="D26" s="249"/>
      <c r="E26" s="250"/>
      <c r="F26" s="250"/>
      <c r="G26" s="222">
        <v>844</v>
      </c>
      <c r="H26" s="223" t="s">
        <v>21</v>
      </c>
      <c r="I26" s="223" t="s">
        <v>23</v>
      </c>
      <c r="J26" s="222">
        <v>1610206770</v>
      </c>
      <c r="K26" s="222">
        <v>622</v>
      </c>
      <c r="L26" s="224">
        <v>0</v>
      </c>
      <c r="M26" s="224">
        <v>2018</v>
      </c>
      <c r="N26" s="224">
        <v>1009</v>
      </c>
      <c r="O26" s="122" t="e">
        <f t="shared" ref="O26" si="8">ROUND(N26/L26*100,1)</f>
        <v>#DIV/0!</v>
      </c>
      <c r="P26" s="122">
        <f t="shared" ref="P26" si="9">ROUND(N26/M26*100,1)</f>
        <v>50</v>
      </c>
    </row>
    <row r="27" spans="1:19" ht="21" customHeight="1" x14ac:dyDescent="0.25">
      <c r="A27" s="246"/>
      <c r="B27" s="246"/>
      <c r="C27" s="246"/>
      <c r="D27" s="246"/>
      <c r="E27" s="248"/>
      <c r="F27" s="248"/>
      <c r="G27" s="67">
        <v>844</v>
      </c>
      <c r="H27" s="31" t="s">
        <v>21</v>
      </c>
      <c r="I27" s="31" t="s">
        <v>23</v>
      </c>
      <c r="J27" s="67">
        <v>1610253450</v>
      </c>
      <c r="K27" s="67">
        <v>621</v>
      </c>
      <c r="L27" s="121">
        <v>34303.800000000003</v>
      </c>
      <c r="M27" s="121">
        <v>34303.800000000003</v>
      </c>
      <c r="N27" s="121">
        <f>33359.3-1870.6</f>
        <v>31488.700000000004</v>
      </c>
      <c r="O27" s="154">
        <f t="shared" si="6"/>
        <v>91.8</v>
      </c>
      <c r="P27" s="154">
        <f t="shared" si="7"/>
        <v>91.8</v>
      </c>
    </row>
    <row r="28" spans="1:19" ht="45.75" customHeight="1" x14ac:dyDescent="0.25">
      <c r="A28" s="56" t="s">
        <v>71</v>
      </c>
      <c r="B28" s="56" t="s">
        <v>112</v>
      </c>
      <c r="C28" s="56" t="s">
        <v>25</v>
      </c>
      <c r="D28" s="56" t="s">
        <v>25</v>
      </c>
      <c r="E28" s="52" t="s">
        <v>105</v>
      </c>
      <c r="F28" s="52" t="s">
        <v>124</v>
      </c>
      <c r="G28" s="67">
        <v>844</v>
      </c>
      <c r="H28" s="31" t="s">
        <v>21</v>
      </c>
      <c r="I28" s="31" t="s">
        <v>23</v>
      </c>
      <c r="J28" s="222">
        <v>1610253450</v>
      </c>
      <c r="K28" s="67">
        <v>621</v>
      </c>
      <c r="L28" s="121">
        <v>4336.3</v>
      </c>
      <c r="M28" s="121">
        <v>4336.3</v>
      </c>
      <c r="N28" s="121">
        <v>1870.6</v>
      </c>
      <c r="O28" s="122">
        <f t="shared" ref="O28:O33" si="10">ROUND(N28/L28*100,1)</f>
        <v>43.1</v>
      </c>
      <c r="P28" s="122">
        <f t="shared" ref="P28:P33" si="11">ROUND(N28/M28*100,1)</f>
        <v>43.1</v>
      </c>
    </row>
    <row r="29" spans="1:19" ht="21" customHeight="1" x14ac:dyDescent="0.25">
      <c r="A29" s="245">
        <v>16</v>
      </c>
      <c r="B29" s="245" t="s">
        <v>112</v>
      </c>
      <c r="C29" s="245" t="s">
        <v>25</v>
      </c>
      <c r="D29" s="245" t="s">
        <v>26</v>
      </c>
      <c r="E29" s="247" t="s">
        <v>93</v>
      </c>
      <c r="F29" s="247" t="s">
        <v>124</v>
      </c>
      <c r="G29" s="67">
        <v>844</v>
      </c>
      <c r="H29" s="31" t="s">
        <v>21</v>
      </c>
      <c r="I29" s="31" t="s">
        <v>23</v>
      </c>
      <c r="J29" s="67">
        <v>1610200000</v>
      </c>
      <c r="K29" s="67"/>
      <c r="L29" s="121">
        <f>L30+L31+L32</f>
        <v>0</v>
      </c>
      <c r="M29" s="177">
        <f t="shared" ref="M29:N29" si="12">M30+M31+M32</f>
        <v>0</v>
      </c>
      <c r="N29" s="177">
        <f t="shared" si="12"/>
        <v>0</v>
      </c>
      <c r="O29" s="123" t="e">
        <f t="shared" si="10"/>
        <v>#DIV/0!</v>
      </c>
      <c r="P29" s="123" t="e">
        <f t="shared" si="11"/>
        <v>#DIV/0!</v>
      </c>
    </row>
    <row r="30" spans="1:19" ht="21" customHeight="1" x14ac:dyDescent="0.25">
      <c r="A30" s="249"/>
      <c r="B30" s="249"/>
      <c r="C30" s="249"/>
      <c r="D30" s="249"/>
      <c r="E30" s="250"/>
      <c r="F30" s="250"/>
      <c r="G30" s="67">
        <v>844</v>
      </c>
      <c r="H30" s="31" t="s">
        <v>21</v>
      </c>
      <c r="I30" s="31" t="s">
        <v>23</v>
      </c>
      <c r="J30" s="67">
        <v>1610201290</v>
      </c>
      <c r="K30" s="67">
        <v>240</v>
      </c>
      <c r="L30" s="121">
        <v>0</v>
      </c>
      <c r="M30" s="121">
        <v>0</v>
      </c>
      <c r="N30" s="121">
        <v>0</v>
      </c>
      <c r="O30" s="123" t="e">
        <f t="shared" si="10"/>
        <v>#DIV/0!</v>
      </c>
      <c r="P30" s="123" t="e">
        <f t="shared" si="11"/>
        <v>#DIV/0!</v>
      </c>
    </row>
    <row r="31" spans="1:19" ht="21" customHeight="1" x14ac:dyDescent="0.25">
      <c r="A31" s="249"/>
      <c r="B31" s="249"/>
      <c r="C31" s="249"/>
      <c r="D31" s="249"/>
      <c r="E31" s="250"/>
      <c r="F31" s="250"/>
      <c r="G31" s="67">
        <v>844</v>
      </c>
      <c r="H31" s="31" t="s">
        <v>21</v>
      </c>
      <c r="I31" s="31" t="s">
        <v>23</v>
      </c>
      <c r="J31" s="67">
        <v>1610206770</v>
      </c>
      <c r="K31" s="67">
        <v>621</v>
      </c>
      <c r="L31" s="121">
        <v>0</v>
      </c>
      <c r="M31" s="121">
        <v>0</v>
      </c>
      <c r="N31" s="121">
        <v>0</v>
      </c>
      <c r="O31" s="123" t="e">
        <f t="shared" si="10"/>
        <v>#DIV/0!</v>
      </c>
      <c r="P31" s="123" t="e">
        <f t="shared" si="11"/>
        <v>#DIV/0!</v>
      </c>
    </row>
    <row r="32" spans="1:19" ht="21" customHeight="1" thickBot="1" x14ac:dyDescent="0.3">
      <c r="A32" s="246"/>
      <c r="B32" s="246"/>
      <c r="C32" s="246"/>
      <c r="D32" s="246"/>
      <c r="E32" s="248"/>
      <c r="F32" s="248"/>
      <c r="G32" s="67">
        <v>844</v>
      </c>
      <c r="H32" s="31" t="s">
        <v>21</v>
      </c>
      <c r="I32" s="31" t="s">
        <v>23</v>
      </c>
      <c r="J32" s="67">
        <v>1610251290</v>
      </c>
      <c r="K32" s="67">
        <v>621</v>
      </c>
      <c r="L32" s="121">
        <v>0</v>
      </c>
      <c r="M32" s="121">
        <v>0</v>
      </c>
      <c r="N32" s="121">
        <v>0</v>
      </c>
      <c r="O32" s="123" t="e">
        <f t="shared" si="10"/>
        <v>#DIV/0!</v>
      </c>
      <c r="P32" s="123" t="e">
        <f t="shared" si="11"/>
        <v>#DIV/0!</v>
      </c>
    </row>
    <row r="33" spans="1:19" ht="21" customHeight="1" thickBot="1" x14ac:dyDescent="0.3">
      <c r="A33" s="151">
        <v>16</v>
      </c>
      <c r="B33" s="152">
        <v>1</v>
      </c>
      <c r="C33" s="152" t="s">
        <v>144</v>
      </c>
      <c r="D33" s="142"/>
      <c r="E33" s="140" t="s">
        <v>145</v>
      </c>
      <c r="F33" s="139" t="s">
        <v>124</v>
      </c>
      <c r="G33" s="144">
        <v>844</v>
      </c>
      <c r="H33" s="145" t="s">
        <v>21</v>
      </c>
      <c r="I33" s="145" t="s">
        <v>23</v>
      </c>
      <c r="J33" s="144" t="s">
        <v>147</v>
      </c>
      <c r="K33" s="144"/>
      <c r="L33" s="148">
        <f>L34</f>
        <v>6111.9</v>
      </c>
      <c r="M33" s="148">
        <f t="shared" ref="M33:N33" si="13">M34</f>
        <v>6111.9</v>
      </c>
      <c r="N33" s="148">
        <f t="shared" si="13"/>
        <v>6111.9</v>
      </c>
      <c r="O33" s="122">
        <f t="shared" si="10"/>
        <v>100</v>
      </c>
      <c r="P33" s="122">
        <f t="shared" si="11"/>
        <v>100</v>
      </c>
    </row>
    <row r="34" spans="1:19" ht="63" customHeight="1" thickBot="1" x14ac:dyDescent="0.3">
      <c r="A34" s="54">
        <v>16</v>
      </c>
      <c r="B34" s="54" t="s">
        <v>112</v>
      </c>
      <c r="C34" s="152" t="s">
        <v>144</v>
      </c>
      <c r="D34" s="54" t="s">
        <v>24</v>
      </c>
      <c r="E34" s="53" t="s">
        <v>146</v>
      </c>
      <c r="F34" s="51" t="s">
        <v>124</v>
      </c>
      <c r="G34" s="67">
        <v>844</v>
      </c>
      <c r="H34" s="145" t="s">
        <v>21</v>
      </c>
      <c r="I34" s="145" t="s">
        <v>23</v>
      </c>
      <c r="J34" s="144" t="s">
        <v>148</v>
      </c>
      <c r="K34" s="144">
        <v>622</v>
      </c>
      <c r="L34" s="118">
        <v>6111.9</v>
      </c>
      <c r="M34" s="124">
        <v>6111.9</v>
      </c>
      <c r="N34" s="124">
        <v>6111.9</v>
      </c>
      <c r="O34" s="154">
        <f t="shared" si="0"/>
        <v>100</v>
      </c>
      <c r="P34" s="154">
        <f t="shared" si="1"/>
        <v>100</v>
      </c>
      <c r="S34" s="153" t="s">
        <v>148</v>
      </c>
    </row>
    <row r="35" spans="1:19" ht="18" customHeight="1" x14ac:dyDescent="0.25">
      <c r="A35" s="227">
        <v>16</v>
      </c>
      <c r="B35" s="227" t="s">
        <v>25</v>
      </c>
      <c r="C35" s="227"/>
      <c r="D35" s="227"/>
      <c r="E35" s="264" t="s">
        <v>0</v>
      </c>
      <c r="F35" s="58" t="s">
        <v>1</v>
      </c>
      <c r="G35" s="110"/>
      <c r="H35" s="144"/>
      <c r="I35" s="144"/>
      <c r="J35" s="144"/>
      <c r="K35" s="144"/>
      <c r="L35" s="115">
        <f>L36</f>
        <v>726.1</v>
      </c>
      <c r="M35" s="115">
        <f t="shared" ref="M35:N35" si="14">M36</f>
        <v>726.1</v>
      </c>
      <c r="N35" s="115">
        <f t="shared" si="14"/>
        <v>0</v>
      </c>
      <c r="O35" s="199">
        <f t="shared" si="0"/>
        <v>0</v>
      </c>
      <c r="P35" s="199">
        <f t="shared" si="1"/>
        <v>0</v>
      </c>
      <c r="S35" s="153"/>
    </row>
    <row r="36" spans="1:19" x14ac:dyDescent="0.25">
      <c r="A36" s="227"/>
      <c r="B36" s="227"/>
      <c r="C36" s="227"/>
      <c r="D36" s="227"/>
      <c r="E36" s="264"/>
      <c r="F36" s="58" t="s">
        <v>124</v>
      </c>
      <c r="G36" s="110">
        <v>844</v>
      </c>
      <c r="H36" s="117" t="s">
        <v>21</v>
      </c>
      <c r="I36" s="117" t="s">
        <v>23</v>
      </c>
      <c r="J36" s="144"/>
      <c r="K36" s="144"/>
      <c r="L36" s="115">
        <f>L38+L49+L37</f>
        <v>726.1</v>
      </c>
      <c r="M36" s="115">
        <f>M38+M49</f>
        <v>726.1</v>
      </c>
      <c r="N36" s="115">
        <f>N38+N49</f>
        <v>0</v>
      </c>
      <c r="O36" s="199">
        <f t="shared" si="0"/>
        <v>0</v>
      </c>
      <c r="P36" s="199">
        <f t="shared" si="1"/>
        <v>0</v>
      </c>
      <c r="Q36" s="42">
        <f>L41+L47</f>
        <v>0</v>
      </c>
      <c r="R36" s="42">
        <f t="shared" ref="R36:S36" si="15">M41+M47</f>
        <v>0</v>
      </c>
      <c r="S36" s="42">
        <f t="shared" si="15"/>
        <v>0</v>
      </c>
    </row>
    <row r="37" spans="1:19" ht="48" x14ac:dyDescent="0.25">
      <c r="A37" s="61" t="s">
        <v>71</v>
      </c>
      <c r="B37" s="61" t="s">
        <v>113</v>
      </c>
      <c r="C37" s="61" t="s">
        <v>24</v>
      </c>
      <c r="D37" s="61"/>
      <c r="E37" s="66" t="s">
        <v>117</v>
      </c>
      <c r="F37" s="64" t="s">
        <v>124</v>
      </c>
      <c r="G37" s="110">
        <v>844</v>
      </c>
      <c r="H37" s="117" t="s">
        <v>21</v>
      </c>
      <c r="I37" s="117" t="s">
        <v>23</v>
      </c>
      <c r="J37" s="144"/>
      <c r="K37" s="144">
        <v>240</v>
      </c>
      <c r="L37" s="115">
        <v>0</v>
      </c>
      <c r="M37" s="115">
        <v>0</v>
      </c>
      <c r="N37" s="115">
        <v>0</v>
      </c>
      <c r="O37" s="125"/>
      <c r="P37" s="125"/>
    </row>
    <row r="38" spans="1:19" ht="34.5" customHeight="1" x14ac:dyDescent="0.25">
      <c r="A38" s="55">
        <v>16</v>
      </c>
      <c r="B38" s="55" t="s">
        <v>113</v>
      </c>
      <c r="C38" s="55" t="s">
        <v>25</v>
      </c>
      <c r="D38" s="55"/>
      <c r="E38" s="65" t="s">
        <v>94</v>
      </c>
      <c r="F38" s="64" t="s">
        <v>124</v>
      </c>
      <c r="G38" s="67">
        <v>844</v>
      </c>
      <c r="H38" s="145" t="s">
        <v>21</v>
      </c>
      <c r="I38" s="145" t="s">
        <v>23</v>
      </c>
      <c r="J38" s="144">
        <v>1620200000</v>
      </c>
      <c r="K38" s="144"/>
      <c r="L38" s="118">
        <f>L42+L39+L45+L46</f>
        <v>726.1</v>
      </c>
      <c r="M38" s="176">
        <f>M42+M39+M45+M46</f>
        <v>726.1</v>
      </c>
      <c r="N38" s="176">
        <f>N42+N39+N45+N46</f>
        <v>0</v>
      </c>
      <c r="O38" s="67">
        <f t="shared" ref="O38:O43" si="16">ROUND(N38/L38*100,1)</f>
        <v>0</v>
      </c>
      <c r="P38" s="67">
        <f t="shared" ref="P38:P43" si="17">ROUND(N38/M38*100,1)</f>
        <v>0</v>
      </c>
    </row>
    <row r="39" spans="1:19" ht="21" customHeight="1" x14ac:dyDescent="0.25">
      <c r="A39" s="245">
        <v>16</v>
      </c>
      <c r="B39" s="245" t="s">
        <v>113</v>
      </c>
      <c r="C39" s="245" t="s">
        <v>25</v>
      </c>
      <c r="D39" s="245" t="s">
        <v>24</v>
      </c>
      <c r="E39" s="247" t="s">
        <v>2</v>
      </c>
      <c r="F39" s="247" t="s">
        <v>124</v>
      </c>
      <c r="G39" s="67">
        <v>844</v>
      </c>
      <c r="H39" s="31" t="s">
        <v>21</v>
      </c>
      <c r="I39" s="31" t="s">
        <v>23</v>
      </c>
      <c r="J39" s="67">
        <v>1620200000</v>
      </c>
      <c r="K39" s="67"/>
      <c r="L39" s="121">
        <f>L40+L41</f>
        <v>0</v>
      </c>
      <c r="M39" s="148">
        <f>M40+M41</f>
        <v>0</v>
      </c>
      <c r="N39" s="121">
        <f t="shared" ref="N39" si="18">N40+N41</f>
        <v>0</v>
      </c>
      <c r="O39" s="122" t="e">
        <f t="shared" si="16"/>
        <v>#DIV/0!</v>
      </c>
      <c r="P39" s="122" t="e">
        <f t="shared" si="17"/>
        <v>#DIV/0!</v>
      </c>
    </row>
    <row r="40" spans="1:19" ht="21" customHeight="1" x14ac:dyDescent="0.25">
      <c r="A40" s="249"/>
      <c r="B40" s="249"/>
      <c r="C40" s="249"/>
      <c r="D40" s="249"/>
      <c r="E40" s="250"/>
      <c r="F40" s="250"/>
      <c r="G40" s="67">
        <v>844</v>
      </c>
      <c r="H40" s="31" t="s">
        <v>21</v>
      </c>
      <c r="I40" s="31" t="s">
        <v>23</v>
      </c>
      <c r="J40" s="67">
        <v>1620204750</v>
      </c>
      <c r="K40" s="67">
        <v>240</v>
      </c>
      <c r="L40" s="121">
        <v>0</v>
      </c>
      <c r="M40" s="121">
        <v>0</v>
      </c>
      <c r="N40" s="121">
        <v>0</v>
      </c>
      <c r="O40" s="122"/>
      <c r="P40" s="122"/>
    </row>
    <row r="41" spans="1:19" ht="21" customHeight="1" x14ac:dyDescent="0.25">
      <c r="A41" s="249"/>
      <c r="B41" s="249"/>
      <c r="C41" s="249"/>
      <c r="D41" s="249"/>
      <c r="E41" s="250"/>
      <c r="F41" s="250"/>
      <c r="G41" s="67">
        <v>844</v>
      </c>
      <c r="H41" s="31" t="s">
        <v>21</v>
      </c>
      <c r="I41" s="31" t="s">
        <v>23</v>
      </c>
      <c r="J41" s="67">
        <v>1620251290</v>
      </c>
      <c r="K41" s="122">
        <v>240</v>
      </c>
      <c r="L41" s="121">
        <v>0</v>
      </c>
      <c r="M41" s="121">
        <v>0</v>
      </c>
      <c r="N41" s="121">
        <v>0</v>
      </c>
      <c r="O41" s="122" t="e">
        <f t="shared" si="16"/>
        <v>#DIV/0!</v>
      </c>
      <c r="P41" s="122" t="e">
        <f t="shared" si="17"/>
        <v>#DIV/0!</v>
      </c>
    </row>
    <row r="42" spans="1:19" ht="20.25" customHeight="1" x14ac:dyDescent="0.25">
      <c r="A42" s="245" t="s">
        <v>71</v>
      </c>
      <c r="B42" s="245" t="s">
        <v>113</v>
      </c>
      <c r="C42" s="245" t="s">
        <v>25</v>
      </c>
      <c r="D42" s="245" t="s">
        <v>25</v>
      </c>
      <c r="E42" s="265" t="s">
        <v>101</v>
      </c>
      <c r="F42" s="247" t="s">
        <v>124</v>
      </c>
      <c r="G42" s="67">
        <v>844</v>
      </c>
      <c r="H42" s="31" t="s">
        <v>21</v>
      </c>
      <c r="I42" s="31" t="s">
        <v>23</v>
      </c>
      <c r="J42" s="67">
        <v>1620200000</v>
      </c>
      <c r="K42" s="67"/>
      <c r="L42" s="118">
        <f>L43+L44</f>
        <v>0</v>
      </c>
      <c r="M42" s="118">
        <f t="shared" ref="M42:N42" si="19">M43+M44</f>
        <v>0</v>
      </c>
      <c r="N42" s="118">
        <f t="shared" si="19"/>
        <v>0</v>
      </c>
      <c r="O42" s="119" t="e">
        <f t="shared" si="16"/>
        <v>#DIV/0!</v>
      </c>
      <c r="P42" s="119" t="e">
        <f t="shared" si="17"/>
        <v>#DIV/0!</v>
      </c>
    </row>
    <row r="43" spans="1:19" ht="18.75" customHeight="1" x14ac:dyDescent="0.25">
      <c r="A43" s="249"/>
      <c r="B43" s="249"/>
      <c r="C43" s="249"/>
      <c r="D43" s="249"/>
      <c r="E43" s="266"/>
      <c r="F43" s="250"/>
      <c r="G43" s="67">
        <v>844</v>
      </c>
      <c r="H43" s="31" t="s">
        <v>21</v>
      </c>
      <c r="I43" s="31" t="s">
        <v>23</v>
      </c>
      <c r="J43" s="67">
        <v>1620201290</v>
      </c>
      <c r="K43" s="67"/>
      <c r="L43" s="118">
        <v>0</v>
      </c>
      <c r="M43" s="120">
        <v>0</v>
      </c>
      <c r="N43" s="121">
        <v>0</v>
      </c>
      <c r="O43" s="119" t="e">
        <f t="shared" si="16"/>
        <v>#DIV/0!</v>
      </c>
      <c r="P43" s="119" t="e">
        <f t="shared" si="17"/>
        <v>#DIV/0!</v>
      </c>
    </row>
    <row r="44" spans="1:19" ht="18.75" customHeight="1" x14ac:dyDescent="0.25">
      <c r="A44" s="246"/>
      <c r="B44" s="246"/>
      <c r="C44" s="246"/>
      <c r="D44" s="246"/>
      <c r="E44" s="267"/>
      <c r="F44" s="248"/>
      <c r="G44" s="67">
        <v>844</v>
      </c>
      <c r="H44" s="31" t="s">
        <v>21</v>
      </c>
      <c r="I44" s="31" t="s">
        <v>23</v>
      </c>
      <c r="J44" s="67">
        <v>1620206770</v>
      </c>
      <c r="K44" s="67">
        <v>621</v>
      </c>
      <c r="L44" s="118">
        <v>0</v>
      </c>
      <c r="M44" s="131">
        <v>0</v>
      </c>
      <c r="N44" s="121">
        <v>0</v>
      </c>
      <c r="O44" s="119" t="e">
        <f>ROUND(N44/L44*100,1)</f>
        <v>#DIV/0!</v>
      </c>
      <c r="P44" s="119" t="e">
        <f>ROUND(N44/M44*100,1)</f>
        <v>#DIV/0!</v>
      </c>
    </row>
    <row r="45" spans="1:19" ht="36.75" customHeight="1" x14ac:dyDescent="0.25">
      <c r="A45" s="56" t="s">
        <v>71</v>
      </c>
      <c r="B45" s="56" t="s">
        <v>113</v>
      </c>
      <c r="C45" s="56" t="s">
        <v>25</v>
      </c>
      <c r="D45" s="56" t="s">
        <v>26</v>
      </c>
      <c r="E45" s="59" t="s">
        <v>95</v>
      </c>
      <c r="F45" s="52" t="s">
        <v>124</v>
      </c>
      <c r="G45" s="67">
        <v>844</v>
      </c>
      <c r="H45" s="31" t="s">
        <v>21</v>
      </c>
      <c r="I45" s="31" t="s">
        <v>23</v>
      </c>
      <c r="J45" s="67">
        <v>1620201300</v>
      </c>
      <c r="K45" s="67">
        <v>240</v>
      </c>
      <c r="L45" s="118">
        <v>0</v>
      </c>
      <c r="M45" s="120">
        <v>0</v>
      </c>
      <c r="N45" s="121">
        <v>0</v>
      </c>
      <c r="O45" s="119" t="e">
        <f t="shared" ref="O45:O55" si="20">ROUND(N45/L45*100,1)</f>
        <v>#DIV/0!</v>
      </c>
      <c r="P45" s="119" t="e">
        <f t="shared" ref="P45:P48" si="21">ROUND(N45/M45*100,1)</f>
        <v>#DIV/0!</v>
      </c>
    </row>
    <row r="46" spans="1:19" ht="21.75" customHeight="1" x14ac:dyDescent="0.25">
      <c r="A46" s="245" t="s">
        <v>71</v>
      </c>
      <c r="B46" s="245" t="s">
        <v>113</v>
      </c>
      <c r="C46" s="245" t="s">
        <v>25</v>
      </c>
      <c r="D46" s="245" t="s">
        <v>21</v>
      </c>
      <c r="E46" s="268" t="s">
        <v>174</v>
      </c>
      <c r="F46" s="173" t="s">
        <v>124</v>
      </c>
      <c r="G46" s="174">
        <v>844</v>
      </c>
      <c r="H46" s="175" t="s">
        <v>21</v>
      </c>
      <c r="I46" s="175" t="s">
        <v>23</v>
      </c>
      <c r="J46" s="174">
        <v>1620200000</v>
      </c>
      <c r="K46" s="174"/>
      <c r="L46" s="176">
        <f>L47+L48</f>
        <v>726.1</v>
      </c>
      <c r="M46" s="176">
        <f t="shared" ref="M46:N46" si="22">M47+M48</f>
        <v>726.1</v>
      </c>
      <c r="N46" s="176">
        <f t="shared" si="22"/>
        <v>0</v>
      </c>
      <c r="O46" s="196">
        <f t="shared" si="20"/>
        <v>0</v>
      </c>
      <c r="P46" s="196">
        <f t="shared" si="21"/>
        <v>0</v>
      </c>
    </row>
    <row r="47" spans="1:19" ht="19.5" customHeight="1" x14ac:dyDescent="0.25">
      <c r="A47" s="249"/>
      <c r="B47" s="249"/>
      <c r="C47" s="249"/>
      <c r="D47" s="249"/>
      <c r="E47" s="269"/>
      <c r="F47" s="173" t="s">
        <v>124</v>
      </c>
      <c r="G47" s="174">
        <v>844</v>
      </c>
      <c r="H47" s="175" t="s">
        <v>21</v>
      </c>
      <c r="I47" s="175" t="s">
        <v>23</v>
      </c>
      <c r="J47" s="174">
        <v>1620251290</v>
      </c>
      <c r="K47" s="174">
        <v>244</v>
      </c>
      <c r="L47" s="176">
        <v>0</v>
      </c>
      <c r="M47" s="120">
        <v>0</v>
      </c>
      <c r="N47" s="177">
        <v>0</v>
      </c>
      <c r="O47" s="196" t="e">
        <f t="shared" si="20"/>
        <v>#DIV/0!</v>
      </c>
      <c r="P47" s="196" t="e">
        <f t="shared" si="21"/>
        <v>#DIV/0!</v>
      </c>
    </row>
    <row r="48" spans="1:19" ht="18.75" customHeight="1" x14ac:dyDescent="0.25">
      <c r="A48" s="246"/>
      <c r="B48" s="246"/>
      <c r="C48" s="246"/>
      <c r="D48" s="246"/>
      <c r="E48" s="270"/>
      <c r="F48" s="173" t="s">
        <v>124</v>
      </c>
      <c r="G48" s="174">
        <v>844</v>
      </c>
      <c r="H48" s="175" t="s">
        <v>21</v>
      </c>
      <c r="I48" s="175" t="s">
        <v>23</v>
      </c>
      <c r="J48" s="179">
        <v>1620209140</v>
      </c>
      <c r="K48" s="174">
        <v>621</v>
      </c>
      <c r="L48" s="176">
        <v>726.1</v>
      </c>
      <c r="M48" s="120">
        <v>726.1</v>
      </c>
      <c r="N48" s="177">
        <v>0</v>
      </c>
      <c r="O48" s="119">
        <f t="shared" si="20"/>
        <v>0</v>
      </c>
      <c r="P48" s="196">
        <f t="shared" si="21"/>
        <v>0</v>
      </c>
    </row>
    <row r="49" spans="1:19" ht="36.75" customHeight="1" x14ac:dyDescent="0.25">
      <c r="A49" s="56" t="s">
        <v>71</v>
      </c>
      <c r="B49" s="56" t="s">
        <v>113</v>
      </c>
      <c r="C49" s="56" t="s">
        <v>21</v>
      </c>
      <c r="D49" s="56"/>
      <c r="E49" s="59" t="s">
        <v>110</v>
      </c>
      <c r="F49" s="52" t="s">
        <v>124</v>
      </c>
      <c r="G49" s="67">
        <v>844</v>
      </c>
      <c r="H49" s="31" t="s">
        <v>21</v>
      </c>
      <c r="I49" s="31" t="s">
        <v>23</v>
      </c>
      <c r="J49" s="67">
        <v>1620400000</v>
      </c>
      <c r="K49" s="67">
        <v>240</v>
      </c>
      <c r="L49" s="118">
        <f>L50</f>
        <v>0</v>
      </c>
      <c r="M49" s="118">
        <v>0</v>
      </c>
      <c r="N49" s="134">
        <f>N50+N53</f>
        <v>0</v>
      </c>
      <c r="O49" s="196" t="e">
        <f t="shared" si="20"/>
        <v>#DIV/0!</v>
      </c>
      <c r="P49" s="67"/>
    </row>
    <row r="50" spans="1:19" ht="25.5" customHeight="1" x14ac:dyDescent="0.25">
      <c r="A50" s="245" t="s">
        <v>71</v>
      </c>
      <c r="B50" s="245" t="s">
        <v>113</v>
      </c>
      <c r="C50" s="245" t="s">
        <v>21</v>
      </c>
      <c r="D50" s="245" t="s">
        <v>24</v>
      </c>
      <c r="E50" s="247" t="s">
        <v>129</v>
      </c>
      <c r="F50" s="52" t="s">
        <v>124</v>
      </c>
      <c r="G50" s="67">
        <v>844</v>
      </c>
      <c r="H50" s="31" t="s">
        <v>21</v>
      </c>
      <c r="I50" s="31" t="s">
        <v>23</v>
      </c>
      <c r="J50" s="67">
        <v>1620400000</v>
      </c>
      <c r="K50" s="67">
        <v>240</v>
      </c>
      <c r="L50" s="118">
        <f>L51+L4</f>
        <v>0</v>
      </c>
      <c r="M50" s="118">
        <f t="shared" ref="M50:N50" si="23">M51+M52</f>
        <v>0</v>
      </c>
      <c r="N50" s="118">
        <f t="shared" si="23"/>
        <v>0</v>
      </c>
      <c r="O50" s="196" t="e">
        <f t="shared" si="20"/>
        <v>#DIV/0!</v>
      </c>
      <c r="P50" s="67"/>
    </row>
    <row r="51" spans="1:19" ht="27" customHeight="1" x14ac:dyDescent="0.25">
      <c r="A51" s="249"/>
      <c r="B51" s="249"/>
      <c r="C51" s="249"/>
      <c r="D51" s="249"/>
      <c r="E51" s="250"/>
      <c r="F51" s="52" t="s">
        <v>124</v>
      </c>
      <c r="G51" s="67">
        <v>844</v>
      </c>
      <c r="H51" s="31" t="s">
        <v>21</v>
      </c>
      <c r="I51" s="31" t="s">
        <v>23</v>
      </c>
      <c r="J51" s="67">
        <v>1620451290</v>
      </c>
      <c r="K51" s="67">
        <v>244</v>
      </c>
      <c r="L51" s="118">
        <v>0</v>
      </c>
      <c r="M51" s="118">
        <v>0</v>
      </c>
      <c r="N51" s="118">
        <v>0</v>
      </c>
      <c r="O51" s="196" t="e">
        <f t="shared" si="20"/>
        <v>#DIV/0!</v>
      </c>
      <c r="P51" s="67"/>
    </row>
    <row r="52" spans="1:19" ht="27" customHeight="1" x14ac:dyDescent="0.25">
      <c r="A52" s="246"/>
      <c r="B52" s="246"/>
      <c r="C52" s="246"/>
      <c r="D52" s="246"/>
      <c r="E52" s="248"/>
      <c r="F52" s="52" t="s">
        <v>124</v>
      </c>
      <c r="G52" s="67">
        <v>844</v>
      </c>
      <c r="H52" s="31" t="s">
        <v>21</v>
      </c>
      <c r="I52" s="31" t="s">
        <v>23</v>
      </c>
      <c r="J52" s="67">
        <v>1620407710</v>
      </c>
      <c r="K52" s="67">
        <v>244</v>
      </c>
      <c r="L52" s="118">
        <v>0</v>
      </c>
      <c r="M52" s="120">
        <v>0</v>
      </c>
      <c r="N52" s="121">
        <v>0</v>
      </c>
      <c r="O52" s="196" t="e">
        <f t="shared" si="20"/>
        <v>#DIV/0!</v>
      </c>
      <c r="P52" s="67"/>
    </row>
    <row r="53" spans="1:19" ht="25.5" customHeight="1" x14ac:dyDescent="0.25">
      <c r="A53" s="180" t="s">
        <v>71</v>
      </c>
      <c r="B53" s="180" t="s">
        <v>113</v>
      </c>
      <c r="C53" s="180" t="s">
        <v>21</v>
      </c>
      <c r="D53" s="180" t="s">
        <v>24</v>
      </c>
      <c r="E53" s="247" t="s">
        <v>130</v>
      </c>
      <c r="F53" s="173" t="s">
        <v>124</v>
      </c>
      <c r="G53" s="174">
        <v>844</v>
      </c>
      <c r="H53" s="175" t="s">
        <v>21</v>
      </c>
      <c r="I53" s="175" t="s">
        <v>23</v>
      </c>
      <c r="J53" s="174">
        <v>1620400000</v>
      </c>
      <c r="K53" s="174">
        <v>240</v>
      </c>
      <c r="L53" s="176">
        <f>L54+L7</f>
        <v>0</v>
      </c>
      <c r="M53" s="176">
        <f t="shared" ref="M53:N53" si="24">M54+M55</f>
        <v>0</v>
      </c>
      <c r="N53" s="176">
        <f t="shared" si="24"/>
        <v>0</v>
      </c>
      <c r="O53" s="196" t="e">
        <f t="shared" si="20"/>
        <v>#DIV/0!</v>
      </c>
      <c r="P53" s="174"/>
    </row>
    <row r="54" spans="1:19" ht="27" customHeight="1" x14ac:dyDescent="0.25">
      <c r="A54" s="181"/>
      <c r="B54" s="181"/>
      <c r="C54" s="181"/>
      <c r="D54" s="181"/>
      <c r="E54" s="250"/>
      <c r="F54" s="173" t="s">
        <v>124</v>
      </c>
      <c r="G54" s="174">
        <v>844</v>
      </c>
      <c r="H54" s="175" t="s">
        <v>21</v>
      </c>
      <c r="I54" s="175" t="s">
        <v>23</v>
      </c>
      <c r="J54" s="174">
        <v>1620451290</v>
      </c>
      <c r="K54" s="174">
        <v>244</v>
      </c>
      <c r="L54" s="176">
        <v>0</v>
      </c>
      <c r="M54" s="176">
        <v>0</v>
      </c>
      <c r="N54" s="176">
        <v>0</v>
      </c>
      <c r="O54" s="196" t="e">
        <f t="shared" si="20"/>
        <v>#DIV/0!</v>
      </c>
      <c r="P54" s="174"/>
    </row>
    <row r="55" spans="1:19" ht="27" customHeight="1" x14ac:dyDescent="0.25">
      <c r="A55" s="182"/>
      <c r="B55" s="182"/>
      <c r="C55" s="182"/>
      <c r="D55" s="182"/>
      <c r="E55" s="248"/>
      <c r="F55" s="173" t="s">
        <v>124</v>
      </c>
      <c r="G55" s="174">
        <v>844</v>
      </c>
      <c r="H55" s="175" t="s">
        <v>21</v>
      </c>
      <c r="I55" s="175" t="s">
        <v>23</v>
      </c>
      <c r="J55" s="174">
        <v>1620407710</v>
      </c>
      <c r="K55" s="174">
        <v>244</v>
      </c>
      <c r="L55" s="176">
        <v>0</v>
      </c>
      <c r="M55" s="120">
        <v>0</v>
      </c>
      <c r="N55" s="177">
        <v>0</v>
      </c>
      <c r="O55" s="196" t="e">
        <f t="shared" si="20"/>
        <v>#DIV/0!</v>
      </c>
      <c r="P55" s="174"/>
    </row>
    <row r="56" spans="1:19" ht="24" customHeight="1" x14ac:dyDescent="0.25">
      <c r="A56" s="263">
        <v>16</v>
      </c>
      <c r="B56" s="263" t="s">
        <v>114</v>
      </c>
      <c r="C56" s="263"/>
      <c r="D56" s="263"/>
      <c r="E56" s="264" t="s">
        <v>3</v>
      </c>
      <c r="F56" s="58" t="s">
        <v>1</v>
      </c>
      <c r="G56" s="110"/>
      <c r="H56" s="110"/>
      <c r="I56" s="110"/>
      <c r="J56" s="110"/>
      <c r="K56" s="110"/>
      <c r="L56" s="115">
        <f>L57</f>
        <v>46857.7</v>
      </c>
      <c r="M56" s="115">
        <f t="shared" ref="M56:N56" si="25">M57</f>
        <v>46857.7</v>
      </c>
      <c r="N56" s="115">
        <f t="shared" si="25"/>
        <v>46853.7</v>
      </c>
      <c r="O56" s="110">
        <f t="shared" ref="O56:O74" si="26">ROUND(N56/L56*100,1)</f>
        <v>100</v>
      </c>
      <c r="P56" s="110">
        <f t="shared" ref="P56:P79" si="27">ROUND(N56/M56*100,1)</f>
        <v>100</v>
      </c>
      <c r="Q56" s="6"/>
    </row>
    <row r="57" spans="1:19" ht="28.5" customHeight="1" x14ac:dyDescent="0.25">
      <c r="A57" s="263"/>
      <c r="B57" s="263"/>
      <c r="C57" s="263"/>
      <c r="D57" s="263"/>
      <c r="E57" s="264"/>
      <c r="F57" s="58" t="s">
        <v>124</v>
      </c>
      <c r="G57" s="110">
        <v>844</v>
      </c>
      <c r="H57" s="117" t="s">
        <v>21</v>
      </c>
      <c r="I57" s="117" t="s">
        <v>23</v>
      </c>
      <c r="J57" s="110"/>
      <c r="K57" s="110"/>
      <c r="L57" s="115">
        <f>L58+L66</f>
        <v>46857.7</v>
      </c>
      <c r="M57" s="115">
        <f t="shared" ref="M57:N57" si="28">M58+M66</f>
        <v>46857.7</v>
      </c>
      <c r="N57" s="115">
        <f t="shared" si="28"/>
        <v>46853.7</v>
      </c>
      <c r="O57" s="110">
        <f t="shared" si="26"/>
        <v>100</v>
      </c>
      <c r="P57" s="110">
        <f t="shared" si="27"/>
        <v>100</v>
      </c>
      <c r="Q57" s="74">
        <f>L68+L69</f>
        <v>46853.7</v>
      </c>
      <c r="R57" s="74">
        <f t="shared" ref="R57:S57" si="29">M68+M69</f>
        <v>46853.7</v>
      </c>
      <c r="S57" s="74">
        <f t="shared" si="29"/>
        <v>46853.7</v>
      </c>
    </row>
    <row r="58" spans="1:19" s="23" customFormat="1" ht="28.5" customHeight="1" x14ac:dyDescent="0.25">
      <c r="A58" s="57" t="s">
        <v>71</v>
      </c>
      <c r="B58" s="57" t="s">
        <v>114</v>
      </c>
      <c r="C58" s="57" t="s">
        <v>24</v>
      </c>
      <c r="D58" s="57"/>
      <c r="E58" s="53" t="s">
        <v>96</v>
      </c>
      <c r="F58" s="53" t="s">
        <v>124</v>
      </c>
      <c r="G58" s="67">
        <v>844</v>
      </c>
      <c r="H58" s="31" t="s">
        <v>21</v>
      </c>
      <c r="I58" s="31" t="s">
        <v>23</v>
      </c>
      <c r="J58" s="67">
        <v>1630100000</v>
      </c>
      <c r="K58" s="67"/>
      <c r="L58" s="118">
        <f>L59+L62</f>
        <v>0</v>
      </c>
      <c r="M58" s="118">
        <f>M59+M62</f>
        <v>0</v>
      </c>
      <c r="N58" s="43">
        <f>N59+N62</f>
        <v>0</v>
      </c>
      <c r="O58" s="119" t="e">
        <f t="shared" si="26"/>
        <v>#DIV/0!</v>
      </c>
      <c r="P58" s="119" t="e">
        <f t="shared" si="27"/>
        <v>#DIV/0!</v>
      </c>
      <c r="Q58" s="22"/>
    </row>
    <row r="59" spans="1:19" ht="28.5" hidden="1" customHeight="1" x14ac:dyDescent="0.25">
      <c r="A59" s="245" t="s">
        <v>71</v>
      </c>
      <c r="B59" s="245" t="s">
        <v>114</v>
      </c>
      <c r="C59" s="245" t="s">
        <v>24</v>
      </c>
      <c r="D59" s="245" t="s">
        <v>24</v>
      </c>
      <c r="E59" s="265" t="s">
        <v>97</v>
      </c>
      <c r="F59" s="247" t="s">
        <v>124</v>
      </c>
      <c r="G59" s="67">
        <v>844</v>
      </c>
      <c r="H59" s="31" t="s">
        <v>21</v>
      </c>
      <c r="I59" s="31" t="s">
        <v>23</v>
      </c>
      <c r="J59" s="67">
        <v>1630100000</v>
      </c>
      <c r="K59" s="67"/>
      <c r="L59" s="118">
        <f>L60+L61</f>
        <v>0</v>
      </c>
      <c r="M59" s="118">
        <f>M60+M61</f>
        <v>0</v>
      </c>
      <c r="N59" s="130">
        <f>N60+N61</f>
        <v>0</v>
      </c>
      <c r="O59" s="119" t="e">
        <f t="shared" si="26"/>
        <v>#DIV/0!</v>
      </c>
      <c r="P59" s="119" t="e">
        <f t="shared" si="27"/>
        <v>#DIV/0!</v>
      </c>
      <c r="Q59" s="6"/>
    </row>
    <row r="60" spans="1:19" ht="28.5" hidden="1" customHeight="1" x14ac:dyDescent="0.25">
      <c r="A60" s="249"/>
      <c r="B60" s="249"/>
      <c r="C60" s="249"/>
      <c r="D60" s="249"/>
      <c r="E60" s="266"/>
      <c r="F60" s="250"/>
      <c r="G60" s="67">
        <v>844</v>
      </c>
      <c r="H60" s="31" t="s">
        <v>21</v>
      </c>
      <c r="I60" s="31" t="s">
        <v>23</v>
      </c>
      <c r="J60" s="67">
        <v>1630151290</v>
      </c>
      <c r="K60" s="67">
        <v>621</v>
      </c>
      <c r="L60" s="118">
        <v>0</v>
      </c>
      <c r="M60" s="120">
        <v>0</v>
      </c>
      <c r="N60" s="121">
        <v>0</v>
      </c>
      <c r="O60" s="119" t="e">
        <f t="shared" si="26"/>
        <v>#DIV/0!</v>
      </c>
      <c r="P60" s="119" t="e">
        <f t="shared" si="27"/>
        <v>#DIV/0!</v>
      </c>
      <c r="Q60" s="6"/>
    </row>
    <row r="61" spans="1:19" ht="28.5" hidden="1" customHeight="1" x14ac:dyDescent="0.25">
      <c r="A61" s="246"/>
      <c r="B61" s="246"/>
      <c r="C61" s="246"/>
      <c r="D61" s="246"/>
      <c r="E61" s="267"/>
      <c r="F61" s="248"/>
      <c r="G61" s="67">
        <v>844</v>
      </c>
      <c r="H61" s="31" t="s">
        <v>21</v>
      </c>
      <c r="I61" s="31" t="s">
        <v>23</v>
      </c>
      <c r="J61" s="67">
        <v>1630106140</v>
      </c>
      <c r="K61" s="67">
        <v>621</v>
      </c>
      <c r="L61" s="118">
        <v>0</v>
      </c>
      <c r="M61" s="120">
        <v>0</v>
      </c>
      <c r="N61" s="121">
        <v>0</v>
      </c>
      <c r="O61" s="119" t="e">
        <f t="shared" si="26"/>
        <v>#DIV/0!</v>
      </c>
      <c r="P61" s="119" t="e">
        <f t="shared" si="27"/>
        <v>#DIV/0!</v>
      </c>
      <c r="Q61" s="6"/>
    </row>
    <row r="62" spans="1:19" ht="28.5" customHeight="1" x14ac:dyDescent="0.25">
      <c r="A62" s="261">
        <v>16</v>
      </c>
      <c r="B62" s="261" t="s">
        <v>114</v>
      </c>
      <c r="C62" s="261" t="s">
        <v>24</v>
      </c>
      <c r="D62" s="261" t="s">
        <v>25</v>
      </c>
      <c r="E62" s="262" t="s">
        <v>98</v>
      </c>
      <c r="F62" s="247" t="s">
        <v>124</v>
      </c>
      <c r="G62" s="67">
        <v>844</v>
      </c>
      <c r="H62" s="31" t="s">
        <v>21</v>
      </c>
      <c r="I62" s="31" t="s">
        <v>23</v>
      </c>
      <c r="J62" s="67">
        <v>1630100000</v>
      </c>
      <c r="K62" s="67"/>
      <c r="L62" s="118">
        <f>L63+L64+L65</f>
        <v>0</v>
      </c>
      <c r="M62" s="118">
        <f>M63+M64+M65</f>
        <v>0</v>
      </c>
      <c r="N62" s="118">
        <f>N63+N64+N65</f>
        <v>0</v>
      </c>
      <c r="O62" s="119" t="e">
        <f t="shared" si="26"/>
        <v>#DIV/0!</v>
      </c>
      <c r="P62" s="119" t="e">
        <f t="shared" si="27"/>
        <v>#DIV/0!</v>
      </c>
      <c r="Q62" s="6"/>
    </row>
    <row r="63" spans="1:19" ht="32.25" customHeight="1" x14ac:dyDescent="0.25">
      <c r="A63" s="261"/>
      <c r="B63" s="261"/>
      <c r="C63" s="261"/>
      <c r="D63" s="261"/>
      <c r="E63" s="262"/>
      <c r="F63" s="250"/>
      <c r="G63" s="67">
        <v>844</v>
      </c>
      <c r="H63" s="31" t="s">
        <v>21</v>
      </c>
      <c r="I63" s="31" t="s">
        <v>23</v>
      </c>
      <c r="J63" s="67">
        <v>1630101290</v>
      </c>
      <c r="K63" s="67">
        <v>240</v>
      </c>
      <c r="L63" s="118">
        <v>0</v>
      </c>
      <c r="M63" s="118">
        <v>0</v>
      </c>
      <c r="N63" s="43">
        <v>0</v>
      </c>
      <c r="O63" s="119" t="e">
        <f t="shared" si="26"/>
        <v>#DIV/0!</v>
      </c>
      <c r="P63" s="119" t="e">
        <f t="shared" si="27"/>
        <v>#DIV/0!</v>
      </c>
      <c r="Q63" s="6"/>
    </row>
    <row r="64" spans="1:19" ht="32.25" customHeight="1" x14ac:dyDescent="0.25">
      <c r="A64" s="261"/>
      <c r="B64" s="261"/>
      <c r="C64" s="261"/>
      <c r="D64" s="261"/>
      <c r="E64" s="262"/>
      <c r="F64" s="250"/>
      <c r="G64" s="67">
        <v>844</v>
      </c>
      <c r="H64" s="31" t="s">
        <v>21</v>
      </c>
      <c r="I64" s="31" t="s">
        <v>23</v>
      </c>
      <c r="J64" s="67">
        <v>1630151290</v>
      </c>
      <c r="K64" s="67">
        <v>621</v>
      </c>
      <c r="L64" s="118">
        <v>0</v>
      </c>
      <c r="M64" s="118">
        <v>0</v>
      </c>
      <c r="N64" s="43">
        <v>0</v>
      </c>
      <c r="O64" s="119" t="e">
        <f t="shared" si="26"/>
        <v>#DIV/0!</v>
      </c>
      <c r="P64" s="119" t="e">
        <f t="shared" si="27"/>
        <v>#DIV/0!</v>
      </c>
      <c r="Q64" s="6"/>
    </row>
    <row r="65" spans="1:21" ht="32.25" customHeight="1" thickBot="1" x14ac:dyDescent="0.3">
      <c r="A65" s="261"/>
      <c r="B65" s="261"/>
      <c r="C65" s="261"/>
      <c r="D65" s="261"/>
      <c r="E65" s="262"/>
      <c r="F65" s="250"/>
      <c r="G65" s="67">
        <v>844</v>
      </c>
      <c r="H65" s="31" t="s">
        <v>21</v>
      </c>
      <c r="I65" s="165" t="s">
        <v>23</v>
      </c>
      <c r="J65" s="164">
        <v>1630106770</v>
      </c>
      <c r="K65" s="164">
        <v>621</v>
      </c>
      <c r="L65" s="118">
        <v>0</v>
      </c>
      <c r="M65" s="137">
        <v>0</v>
      </c>
      <c r="N65" s="121">
        <v>0</v>
      </c>
      <c r="O65" s="119" t="e">
        <f t="shared" si="26"/>
        <v>#DIV/0!</v>
      </c>
      <c r="P65" s="119" t="e">
        <f t="shared" si="27"/>
        <v>#DIV/0!</v>
      </c>
      <c r="Q65" s="6"/>
    </row>
    <row r="66" spans="1:21" s="23" customFormat="1" ht="28.5" customHeight="1" thickBot="1" x14ac:dyDescent="0.3">
      <c r="A66" s="143" t="s">
        <v>71</v>
      </c>
      <c r="B66" s="143" t="s">
        <v>114</v>
      </c>
      <c r="C66" s="152" t="s">
        <v>144</v>
      </c>
      <c r="D66" s="143"/>
      <c r="E66" s="155" t="s">
        <v>145</v>
      </c>
      <c r="F66" s="141" t="s">
        <v>124</v>
      </c>
      <c r="G66" s="144">
        <v>844</v>
      </c>
      <c r="H66" s="145" t="s">
        <v>21</v>
      </c>
      <c r="I66" s="165" t="s">
        <v>23</v>
      </c>
      <c r="J66" s="44" t="s">
        <v>154</v>
      </c>
      <c r="K66" s="164"/>
      <c r="L66" s="146">
        <f>L67</f>
        <v>46857.7</v>
      </c>
      <c r="M66" s="146">
        <f t="shared" ref="M66:N66" si="30">M67</f>
        <v>46857.7</v>
      </c>
      <c r="N66" s="146">
        <f t="shared" si="30"/>
        <v>46853.7</v>
      </c>
      <c r="O66" s="144">
        <f t="shared" ref="O66:O72" si="31">ROUND(N66/L66*100,1)</f>
        <v>100</v>
      </c>
      <c r="P66" s="144">
        <f t="shared" ref="P66:P72" si="32">ROUND(N66/M66*100,1)</f>
        <v>100</v>
      </c>
      <c r="Q66" s="22"/>
    </row>
    <row r="67" spans="1:21" ht="28.5" customHeight="1" x14ac:dyDescent="0.25">
      <c r="A67" s="245" t="s">
        <v>71</v>
      </c>
      <c r="B67" s="245" t="s">
        <v>114</v>
      </c>
      <c r="C67" s="245" t="s">
        <v>144</v>
      </c>
      <c r="D67" s="245" t="s">
        <v>24</v>
      </c>
      <c r="E67" s="247" t="s">
        <v>149</v>
      </c>
      <c r="F67" s="247" t="s">
        <v>124</v>
      </c>
      <c r="G67" s="144">
        <v>844</v>
      </c>
      <c r="H67" s="145" t="s">
        <v>21</v>
      </c>
      <c r="I67" s="165" t="s">
        <v>23</v>
      </c>
      <c r="J67" s="44" t="s">
        <v>154</v>
      </c>
      <c r="K67" s="164"/>
      <c r="L67" s="146">
        <f>L68+L69+L71</f>
        <v>46857.7</v>
      </c>
      <c r="M67" s="225">
        <f t="shared" ref="M67:N67" si="33">M68+M69+M71</f>
        <v>46857.7</v>
      </c>
      <c r="N67" s="225">
        <f t="shared" si="33"/>
        <v>46853.7</v>
      </c>
      <c r="O67" s="144">
        <f t="shared" si="31"/>
        <v>100</v>
      </c>
      <c r="P67" s="144">
        <f t="shared" si="32"/>
        <v>100</v>
      </c>
      <c r="Q67" s="6"/>
    </row>
    <row r="68" spans="1:21" ht="28.5" customHeight="1" x14ac:dyDescent="0.25">
      <c r="A68" s="249"/>
      <c r="B68" s="249"/>
      <c r="C68" s="249"/>
      <c r="D68" s="249"/>
      <c r="E68" s="250"/>
      <c r="F68" s="250"/>
      <c r="G68" s="144">
        <v>844</v>
      </c>
      <c r="H68" s="145" t="s">
        <v>21</v>
      </c>
      <c r="I68" s="165" t="s">
        <v>23</v>
      </c>
      <c r="J68" s="44" t="s">
        <v>153</v>
      </c>
      <c r="K68" s="164">
        <v>621</v>
      </c>
      <c r="L68" s="146">
        <f>L70</f>
        <v>46853.7</v>
      </c>
      <c r="M68" s="146">
        <f t="shared" ref="M68:N68" si="34">M70</f>
        <v>46853.7</v>
      </c>
      <c r="N68" s="146">
        <f t="shared" si="34"/>
        <v>46853.7</v>
      </c>
      <c r="O68" s="144">
        <f t="shared" si="31"/>
        <v>100</v>
      </c>
      <c r="P68" s="144">
        <f t="shared" si="32"/>
        <v>100</v>
      </c>
      <c r="Q68" s="6"/>
    </row>
    <row r="69" spans="1:21" ht="28.5" customHeight="1" x14ac:dyDescent="0.25">
      <c r="A69" s="246"/>
      <c r="B69" s="246"/>
      <c r="C69" s="246"/>
      <c r="D69" s="246"/>
      <c r="E69" s="248"/>
      <c r="F69" s="248"/>
      <c r="G69" s="144">
        <v>844</v>
      </c>
      <c r="H69" s="145" t="s">
        <v>21</v>
      </c>
      <c r="I69" s="165" t="s">
        <v>23</v>
      </c>
      <c r="J69" s="44" t="s">
        <v>152</v>
      </c>
      <c r="K69" s="164">
        <v>622</v>
      </c>
      <c r="L69" s="146">
        <f>L72</f>
        <v>0</v>
      </c>
      <c r="M69" s="216">
        <f t="shared" ref="M69:N69" si="35">M72</f>
        <v>0</v>
      </c>
      <c r="N69" s="216">
        <f t="shared" si="35"/>
        <v>0</v>
      </c>
      <c r="O69" s="196" t="e">
        <f t="shared" si="31"/>
        <v>#DIV/0!</v>
      </c>
      <c r="P69" s="196" t="e">
        <f t="shared" si="32"/>
        <v>#DIV/0!</v>
      </c>
      <c r="Q69" s="6"/>
    </row>
    <row r="70" spans="1:21" ht="28.5" customHeight="1" x14ac:dyDescent="0.25">
      <c r="A70" s="157"/>
      <c r="B70" s="157"/>
      <c r="C70" s="157"/>
      <c r="D70" s="157"/>
      <c r="E70" s="8" t="s">
        <v>150</v>
      </c>
      <c r="F70" s="156" t="s">
        <v>124</v>
      </c>
      <c r="G70" s="144">
        <v>844</v>
      </c>
      <c r="H70" s="145" t="s">
        <v>21</v>
      </c>
      <c r="I70" s="165" t="s">
        <v>23</v>
      </c>
      <c r="J70" s="44" t="s">
        <v>153</v>
      </c>
      <c r="K70" s="164">
        <v>621</v>
      </c>
      <c r="L70" s="146">
        <v>46853.7</v>
      </c>
      <c r="M70" s="146">
        <v>46853.7</v>
      </c>
      <c r="N70" s="146">
        <v>46853.7</v>
      </c>
      <c r="O70" s="144">
        <f t="shared" si="31"/>
        <v>100</v>
      </c>
      <c r="P70" s="144">
        <f t="shared" si="32"/>
        <v>100</v>
      </c>
      <c r="Q70" s="6"/>
    </row>
    <row r="71" spans="1:21" ht="28.5" customHeight="1" thickBot="1" x14ac:dyDescent="0.3">
      <c r="A71" s="157"/>
      <c r="B71" s="157"/>
      <c r="C71" s="157"/>
      <c r="D71" s="157"/>
      <c r="E71" s="316"/>
      <c r="F71" s="156" t="s">
        <v>124</v>
      </c>
      <c r="G71" s="222">
        <v>844</v>
      </c>
      <c r="H71" s="223" t="s">
        <v>21</v>
      </c>
      <c r="I71" s="223" t="s">
        <v>23</v>
      </c>
      <c r="J71" s="44" t="s">
        <v>215</v>
      </c>
      <c r="K71" s="222">
        <v>622</v>
      </c>
      <c r="L71" s="225">
        <v>4</v>
      </c>
      <c r="M71" s="225">
        <v>4</v>
      </c>
      <c r="N71" s="225">
        <v>0</v>
      </c>
      <c r="O71" s="222">
        <f t="shared" ref="O71" si="36">ROUND(N71/L71*100,1)</f>
        <v>0</v>
      </c>
      <c r="P71" s="222">
        <f t="shared" ref="P71" si="37">ROUND(N71/M71*100,1)</f>
        <v>0</v>
      </c>
      <c r="Q71" s="6"/>
    </row>
    <row r="72" spans="1:21" ht="102.75" customHeight="1" thickBot="1" x14ac:dyDescent="0.3">
      <c r="A72" s="157"/>
      <c r="B72" s="157"/>
      <c r="C72" s="157"/>
      <c r="D72" s="157"/>
      <c r="E72" s="151" t="s">
        <v>151</v>
      </c>
      <c r="F72" s="156" t="s">
        <v>124</v>
      </c>
      <c r="G72" s="144">
        <v>844</v>
      </c>
      <c r="H72" s="145" t="s">
        <v>21</v>
      </c>
      <c r="I72" s="165" t="s">
        <v>23</v>
      </c>
      <c r="J72" s="44" t="s">
        <v>152</v>
      </c>
      <c r="K72" s="164">
        <v>622</v>
      </c>
      <c r="L72" s="146">
        <v>0</v>
      </c>
      <c r="M72" s="146">
        <v>0</v>
      </c>
      <c r="N72" s="147">
        <v>0</v>
      </c>
      <c r="O72" s="196" t="e">
        <f t="shared" si="31"/>
        <v>#DIV/0!</v>
      </c>
      <c r="P72" s="196" t="e">
        <f t="shared" si="32"/>
        <v>#DIV/0!</v>
      </c>
      <c r="Q72" s="6"/>
    </row>
    <row r="73" spans="1:21" ht="27" customHeight="1" x14ac:dyDescent="0.25">
      <c r="A73" s="227">
        <v>16</v>
      </c>
      <c r="B73" s="227" t="s">
        <v>115</v>
      </c>
      <c r="C73" s="227"/>
      <c r="D73" s="227"/>
      <c r="E73" s="240" t="s">
        <v>30</v>
      </c>
      <c r="F73" s="7" t="s">
        <v>1</v>
      </c>
      <c r="G73" s="67"/>
      <c r="H73" s="31"/>
      <c r="I73" s="166"/>
      <c r="J73" s="169"/>
      <c r="K73" s="169"/>
      <c r="L73" s="115">
        <f>L74</f>
        <v>261828.59999999998</v>
      </c>
      <c r="M73" s="116">
        <f>M74</f>
        <v>268317.89999999997</v>
      </c>
      <c r="N73" s="116">
        <f>N74</f>
        <v>109522.29999999999</v>
      </c>
      <c r="O73" s="110">
        <f t="shared" si="26"/>
        <v>41.8</v>
      </c>
      <c r="P73" s="110">
        <f t="shared" si="27"/>
        <v>40.799999999999997</v>
      </c>
      <c r="Q73" s="167">
        <v>215844.4</v>
      </c>
      <c r="R73" s="167">
        <v>214636.3</v>
      </c>
    </row>
    <row r="74" spans="1:21" x14ac:dyDescent="0.25">
      <c r="A74" s="227"/>
      <c r="B74" s="227"/>
      <c r="C74" s="227"/>
      <c r="D74" s="227"/>
      <c r="E74" s="240"/>
      <c r="F74" s="58" t="s">
        <v>124</v>
      </c>
      <c r="G74" s="110">
        <v>844</v>
      </c>
      <c r="H74" s="117" t="s">
        <v>21</v>
      </c>
      <c r="I74" s="117" t="s">
        <v>23</v>
      </c>
      <c r="J74" s="110"/>
      <c r="K74" s="110"/>
      <c r="L74" s="115">
        <f>L75+L77+L98+L100</f>
        <v>261828.59999999998</v>
      </c>
      <c r="M74" s="116">
        <f>M75+M77+M98</f>
        <v>268317.89999999997</v>
      </c>
      <c r="N74" s="116">
        <f>N75+N77+N98+N97</f>
        <v>109522.29999999999</v>
      </c>
      <c r="O74" s="195">
        <f t="shared" si="26"/>
        <v>41.8</v>
      </c>
      <c r="P74" s="110">
        <f t="shared" si="27"/>
        <v>40.799999999999997</v>
      </c>
      <c r="Q74" s="186">
        <f>L83+L91</f>
        <v>230965.19999999998</v>
      </c>
      <c r="R74" s="186">
        <f t="shared" ref="R74:S74" si="38">M83+M91</f>
        <v>230965.2</v>
      </c>
      <c r="S74" s="186">
        <f t="shared" si="38"/>
        <v>97764.5</v>
      </c>
      <c r="U74" s="42">
        <f>M74-N74</f>
        <v>158795.59999999998</v>
      </c>
    </row>
    <row r="75" spans="1:21" ht="39" customHeight="1" x14ac:dyDescent="0.25">
      <c r="A75" s="54">
        <v>16</v>
      </c>
      <c r="B75" s="54" t="s">
        <v>115</v>
      </c>
      <c r="C75" s="54" t="s">
        <v>25</v>
      </c>
      <c r="D75" s="54"/>
      <c r="E75" s="53" t="s">
        <v>72</v>
      </c>
      <c r="F75" s="53" t="s">
        <v>124</v>
      </c>
      <c r="G75" s="67">
        <v>844</v>
      </c>
      <c r="H75" s="31" t="s">
        <v>21</v>
      </c>
      <c r="I75" s="31" t="s">
        <v>23</v>
      </c>
      <c r="J75" s="67">
        <v>1640200000</v>
      </c>
      <c r="K75" s="67">
        <v>240</v>
      </c>
      <c r="L75" s="118">
        <f>L76</f>
        <v>285.10000000000002</v>
      </c>
      <c r="M75" s="176">
        <f>M76</f>
        <v>285.10000000000002</v>
      </c>
      <c r="N75" s="162">
        <f>N76</f>
        <v>175.9</v>
      </c>
      <c r="O75" s="67">
        <f>ROUND(N75/L75*100,1)</f>
        <v>61.7</v>
      </c>
      <c r="P75" s="67">
        <f t="shared" si="27"/>
        <v>61.7</v>
      </c>
      <c r="Q75" s="167"/>
      <c r="R75" s="167"/>
    </row>
    <row r="76" spans="1:21" ht="61.5" customHeight="1" x14ac:dyDescent="0.25">
      <c r="A76" s="54">
        <v>16</v>
      </c>
      <c r="B76" s="54" t="s">
        <v>115</v>
      </c>
      <c r="C76" s="54" t="s">
        <v>25</v>
      </c>
      <c r="D76" s="54" t="s">
        <v>24</v>
      </c>
      <c r="E76" s="53" t="s">
        <v>73</v>
      </c>
      <c r="F76" s="53" t="s">
        <v>124</v>
      </c>
      <c r="G76" s="67">
        <v>844</v>
      </c>
      <c r="H76" s="31" t="s">
        <v>21</v>
      </c>
      <c r="I76" s="31" t="s">
        <v>23</v>
      </c>
      <c r="J76" s="67">
        <v>1640251290</v>
      </c>
      <c r="K76" s="67">
        <v>240</v>
      </c>
      <c r="L76" s="126">
        <v>285.10000000000002</v>
      </c>
      <c r="M76" s="162">
        <v>285.10000000000002</v>
      </c>
      <c r="N76" s="163">
        <v>175.9</v>
      </c>
      <c r="O76" s="67">
        <f>ROUND(N76/L76*100,1)</f>
        <v>61.7</v>
      </c>
      <c r="P76" s="67">
        <f t="shared" si="27"/>
        <v>61.7</v>
      </c>
      <c r="Q76" s="167"/>
      <c r="R76" s="167"/>
    </row>
    <row r="77" spans="1:21" ht="37.5" customHeight="1" x14ac:dyDescent="0.25">
      <c r="A77" s="54">
        <v>16</v>
      </c>
      <c r="B77" s="54" t="s">
        <v>115</v>
      </c>
      <c r="C77" s="54" t="s">
        <v>26</v>
      </c>
      <c r="D77" s="54"/>
      <c r="E77" s="53" t="s">
        <v>99</v>
      </c>
      <c r="F77" s="53" t="s">
        <v>124</v>
      </c>
      <c r="G77" s="67">
        <v>844</v>
      </c>
      <c r="H77" s="31" t="s">
        <v>21</v>
      </c>
      <c r="I77" s="31" t="s">
        <v>23</v>
      </c>
      <c r="J77" s="67">
        <v>1640300000</v>
      </c>
      <c r="K77" s="67"/>
      <c r="L77" s="118">
        <f>L78+L85+L97</f>
        <v>258733.49999999997</v>
      </c>
      <c r="M77" s="162">
        <f>M78+M85+M97</f>
        <v>265084.59999999998</v>
      </c>
      <c r="N77" s="162">
        <f>N78+N85+N93</f>
        <v>107198.9</v>
      </c>
      <c r="O77" s="67">
        <f>ROUND(N77/L77*100,1)</f>
        <v>41.4</v>
      </c>
      <c r="P77" s="67">
        <f t="shared" si="27"/>
        <v>40.4</v>
      </c>
      <c r="Q77" s="167">
        <f>194618.7+17312.1</f>
        <v>211930.80000000002</v>
      </c>
      <c r="R77" s="167"/>
    </row>
    <row r="78" spans="1:21" ht="51.75" customHeight="1" x14ac:dyDescent="0.25">
      <c r="A78" s="241">
        <v>16</v>
      </c>
      <c r="B78" s="241" t="s">
        <v>115</v>
      </c>
      <c r="C78" s="241" t="s">
        <v>26</v>
      </c>
      <c r="D78" s="241" t="s">
        <v>24</v>
      </c>
      <c r="E78" s="242" t="s">
        <v>123</v>
      </c>
      <c r="F78" s="243" t="s">
        <v>124</v>
      </c>
      <c r="G78" s="111">
        <v>844</v>
      </c>
      <c r="H78" s="127" t="s">
        <v>21</v>
      </c>
      <c r="I78" s="127" t="s">
        <v>23</v>
      </c>
      <c r="J78" s="67">
        <v>1640300000</v>
      </c>
      <c r="K78" s="67"/>
      <c r="L78" s="118">
        <f>L79+L83</f>
        <v>47911.9</v>
      </c>
      <c r="M78" s="162">
        <f>M79+M83</f>
        <v>43160</v>
      </c>
      <c r="N78" s="162">
        <f>N79+N83</f>
        <v>17623</v>
      </c>
      <c r="O78" s="67">
        <f>ROUND(N78/L78*100,1)</f>
        <v>36.799999999999997</v>
      </c>
      <c r="P78" s="67">
        <f t="shared" si="27"/>
        <v>40.799999999999997</v>
      </c>
      <c r="Q78" s="42"/>
      <c r="R78" s="42"/>
    </row>
    <row r="79" spans="1:21" x14ac:dyDescent="0.25">
      <c r="A79" s="241"/>
      <c r="B79" s="241"/>
      <c r="C79" s="241"/>
      <c r="D79" s="241"/>
      <c r="E79" s="242"/>
      <c r="F79" s="243"/>
      <c r="G79" s="256">
        <v>844</v>
      </c>
      <c r="H79" s="233" t="s">
        <v>21</v>
      </c>
      <c r="I79" s="233" t="s">
        <v>23</v>
      </c>
      <c r="J79" s="233" t="s">
        <v>102</v>
      </c>
      <c r="K79" s="128">
        <v>120</v>
      </c>
      <c r="L79" s="235">
        <v>0</v>
      </c>
      <c r="M79" s="237">
        <v>0</v>
      </c>
      <c r="N79" s="237">
        <v>0</v>
      </c>
      <c r="O79" s="251" t="e">
        <f>ROUND(N79/L79*100,1)</f>
        <v>#DIV/0!</v>
      </c>
      <c r="P79" s="251" t="e">
        <f t="shared" si="27"/>
        <v>#DIV/0!</v>
      </c>
    </row>
    <row r="80" spans="1:21" x14ac:dyDescent="0.25">
      <c r="A80" s="241"/>
      <c r="B80" s="241"/>
      <c r="C80" s="241"/>
      <c r="D80" s="241"/>
      <c r="E80" s="242"/>
      <c r="F80" s="243"/>
      <c r="G80" s="257"/>
      <c r="H80" s="258"/>
      <c r="I80" s="258"/>
      <c r="J80" s="258"/>
      <c r="K80" s="128">
        <v>240</v>
      </c>
      <c r="L80" s="259"/>
      <c r="M80" s="260"/>
      <c r="N80" s="260"/>
      <c r="O80" s="252"/>
      <c r="P80" s="252"/>
    </row>
    <row r="81" spans="1:20" ht="13.5" customHeight="1" x14ac:dyDescent="0.25">
      <c r="A81" s="241"/>
      <c r="B81" s="241"/>
      <c r="C81" s="241"/>
      <c r="D81" s="241"/>
      <c r="E81" s="242"/>
      <c r="F81" s="243"/>
      <c r="G81" s="257"/>
      <c r="H81" s="258"/>
      <c r="I81" s="258"/>
      <c r="J81" s="258"/>
      <c r="K81" s="128">
        <v>830</v>
      </c>
      <c r="L81" s="259"/>
      <c r="M81" s="260"/>
      <c r="N81" s="260"/>
      <c r="O81" s="252"/>
      <c r="P81" s="252"/>
    </row>
    <row r="82" spans="1:20" x14ac:dyDescent="0.25">
      <c r="A82" s="241"/>
      <c r="B82" s="241"/>
      <c r="C82" s="241"/>
      <c r="D82" s="241"/>
      <c r="E82" s="242"/>
      <c r="F82" s="243"/>
      <c r="G82" s="257"/>
      <c r="H82" s="258"/>
      <c r="I82" s="258"/>
      <c r="J82" s="258"/>
      <c r="K82" s="128">
        <v>850</v>
      </c>
      <c r="L82" s="259"/>
      <c r="M82" s="260"/>
      <c r="N82" s="260"/>
      <c r="O82" s="252"/>
      <c r="P82" s="252"/>
    </row>
    <row r="83" spans="1:20" x14ac:dyDescent="0.25">
      <c r="A83" s="241"/>
      <c r="B83" s="241"/>
      <c r="C83" s="241"/>
      <c r="D83" s="241"/>
      <c r="E83" s="242"/>
      <c r="F83" s="243"/>
      <c r="G83" s="228">
        <v>844</v>
      </c>
      <c r="H83" s="229" t="s">
        <v>21</v>
      </c>
      <c r="I83" s="229" t="s">
        <v>23</v>
      </c>
      <c r="J83" s="228">
        <v>1640351290</v>
      </c>
      <c r="K83" s="112">
        <v>120</v>
      </c>
      <c r="L83" s="253">
        <v>47911.9</v>
      </c>
      <c r="M83" s="254">
        <v>43160</v>
      </c>
      <c r="N83" s="317">
        <v>17623</v>
      </c>
      <c r="O83" s="231">
        <f>ROUND(N83/L83*100,1)</f>
        <v>36.799999999999997</v>
      </c>
      <c r="P83" s="231">
        <f>ROUND(N83/M83*100,1)</f>
        <v>40.799999999999997</v>
      </c>
    </row>
    <row r="84" spans="1:20" x14ac:dyDescent="0.25">
      <c r="A84" s="241"/>
      <c r="B84" s="241"/>
      <c r="C84" s="241"/>
      <c r="D84" s="241"/>
      <c r="E84" s="242"/>
      <c r="F84" s="243"/>
      <c r="G84" s="228"/>
      <c r="H84" s="229"/>
      <c r="I84" s="229"/>
      <c r="J84" s="228"/>
      <c r="K84" s="113">
        <v>240</v>
      </c>
      <c r="L84" s="253"/>
      <c r="M84" s="254"/>
      <c r="N84" s="317"/>
      <c r="O84" s="244"/>
      <c r="P84" s="244"/>
    </row>
    <row r="85" spans="1:20" ht="23.25" customHeight="1" x14ac:dyDescent="0.25">
      <c r="A85" s="241">
        <v>16</v>
      </c>
      <c r="B85" s="241" t="s">
        <v>115</v>
      </c>
      <c r="C85" s="241" t="s">
        <v>26</v>
      </c>
      <c r="D85" s="241" t="s">
        <v>25</v>
      </c>
      <c r="E85" s="239" t="s">
        <v>125</v>
      </c>
      <c r="F85" s="243" t="s">
        <v>124</v>
      </c>
      <c r="G85" s="112">
        <v>844</v>
      </c>
      <c r="H85" s="127" t="s">
        <v>21</v>
      </c>
      <c r="I85" s="127" t="s">
        <v>23</v>
      </c>
      <c r="J85" s="67">
        <v>1640300000</v>
      </c>
      <c r="K85" s="67"/>
      <c r="L85" s="118">
        <f>L86+L91+L88</f>
        <v>203921.59999999998</v>
      </c>
      <c r="M85" s="162">
        <f>M86+M91+M88</f>
        <v>215024.6</v>
      </c>
      <c r="N85" s="162">
        <f>N86+N91+N88</f>
        <v>89575.9</v>
      </c>
      <c r="O85" s="67">
        <f>ROUND(N85/L85*100,1)</f>
        <v>43.9</v>
      </c>
      <c r="P85" s="67">
        <f>ROUND(N85/M85*100,1)</f>
        <v>41.7</v>
      </c>
    </row>
    <row r="86" spans="1:20" x14ac:dyDescent="0.25">
      <c r="A86" s="241"/>
      <c r="B86" s="241"/>
      <c r="C86" s="241"/>
      <c r="D86" s="241"/>
      <c r="E86" s="239"/>
      <c r="F86" s="243"/>
      <c r="G86" s="228">
        <v>844</v>
      </c>
      <c r="H86" s="229" t="s">
        <v>21</v>
      </c>
      <c r="I86" s="229" t="s">
        <v>23</v>
      </c>
      <c r="J86" s="231">
        <v>1640306770</v>
      </c>
      <c r="K86" s="112" t="s">
        <v>216</v>
      </c>
      <c r="L86" s="253">
        <v>20868.3</v>
      </c>
      <c r="M86" s="254">
        <v>27219.4</v>
      </c>
      <c r="N86" s="317">
        <v>9434.4</v>
      </c>
      <c r="O86" s="231">
        <f>ROUND(N86/L86*100,1)</f>
        <v>45.2</v>
      </c>
      <c r="P86" s="231">
        <f>ROUND(N86/M86*100,1)</f>
        <v>34.700000000000003</v>
      </c>
    </row>
    <row r="87" spans="1:20" x14ac:dyDescent="0.25">
      <c r="A87" s="241"/>
      <c r="B87" s="241"/>
      <c r="C87" s="241"/>
      <c r="D87" s="241"/>
      <c r="E87" s="239"/>
      <c r="F87" s="243"/>
      <c r="G87" s="228"/>
      <c r="H87" s="229"/>
      <c r="I87" s="229"/>
      <c r="J87" s="244"/>
      <c r="K87" s="113">
        <v>850</v>
      </c>
      <c r="L87" s="253"/>
      <c r="M87" s="254"/>
      <c r="N87" s="317"/>
      <c r="O87" s="244"/>
      <c r="P87" s="244"/>
    </row>
    <row r="88" spans="1:20" x14ac:dyDescent="0.25">
      <c r="A88" s="241"/>
      <c r="B88" s="241"/>
      <c r="C88" s="241"/>
      <c r="D88" s="241"/>
      <c r="E88" s="239"/>
      <c r="F88" s="243"/>
      <c r="G88" s="228">
        <v>844</v>
      </c>
      <c r="H88" s="229" t="s">
        <v>21</v>
      </c>
      <c r="I88" s="229" t="s">
        <v>23</v>
      </c>
      <c r="J88" s="228">
        <v>1640305420</v>
      </c>
      <c r="K88" s="113">
        <v>110</v>
      </c>
      <c r="L88" s="253">
        <v>0</v>
      </c>
      <c r="M88" s="254">
        <v>0</v>
      </c>
      <c r="N88" s="255">
        <v>0</v>
      </c>
      <c r="O88" s="251" t="e">
        <f>ROUND(N88/L88*100,1)</f>
        <v>#DIV/0!</v>
      </c>
      <c r="P88" s="251" t="e">
        <f>ROUND(N88/M88*100,1)</f>
        <v>#DIV/0!</v>
      </c>
    </row>
    <row r="89" spans="1:20" x14ac:dyDescent="0.25">
      <c r="A89" s="241"/>
      <c r="B89" s="241"/>
      <c r="C89" s="241"/>
      <c r="D89" s="241"/>
      <c r="E89" s="239"/>
      <c r="F89" s="243"/>
      <c r="G89" s="228"/>
      <c r="H89" s="229"/>
      <c r="I89" s="229"/>
      <c r="J89" s="228"/>
      <c r="K89" s="113">
        <v>240</v>
      </c>
      <c r="L89" s="253"/>
      <c r="M89" s="254"/>
      <c r="N89" s="255"/>
      <c r="O89" s="252"/>
      <c r="P89" s="252"/>
    </row>
    <row r="90" spans="1:20" x14ac:dyDescent="0.25">
      <c r="A90" s="241"/>
      <c r="B90" s="241"/>
      <c r="C90" s="241"/>
      <c r="D90" s="241"/>
      <c r="E90" s="239"/>
      <c r="F90" s="243"/>
      <c r="G90" s="228"/>
      <c r="H90" s="229"/>
      <c r="I90" s="229"/>
      <c r="J90" s="228"/>
      <c r="K90" s="114">
        <v>850</v>
      </c>
      <c r="L90" s="253"/>
      <c r="M90" s="254"/>
      <c r="N90" s="255"/>
      <c r="O90" s="252"/>
      <c r="P90" s="252"/>
    </row>
    <row r="91" spans="1:20" x14ac:dyDescent="0.25">
      <c r="A91" s="241"/>
      <c r="B91" s="241"/>
      <c r="C91" s="241"/>
      <c r="D91" s="241"/>
      <c r="E91" s="239"/>
      <c r="F91" s="243"/>
      <c r="G91" s="228">
        <v>844</v>
      </c>
      <c r="H91" s="229" t="s">
        <v>21</v>
      </c>
      <c r="I91" s="229" t="s">
        <v>23</v>
      </c>
      <c r="J91" s="231">
        <v>1640351290</v>
      </c>
      <c r="K91" s="112">
        <v>110</v>
      </c>
      <c r="L91" s="253">
        <v>183053.3</v>
      </c>
      <c r="M91" s="254">
        <v>187805.2</v>
      </c>
      <c r="N91" s="317">
        <v>80141.5</v>
      </c>
      <c r="O91" s="231">
        <f>ROUND(N91/L91*100,1)</f>
        <v>43.8</v>
      </c>
      <c r="P91" s="231">
        <f>ROUND(N91/M91*100,1)</f>
        <v>42.7</v>
      </c>
    </row>
    <row r="92" spans="1:20" ht="15" customHeight="1" x14ac:dyDescent="0.25">
      <c r="A92" s="241"/>
      <c r="B92" s="241"/>
      <c r="C92" s="241"/>
      <c r="D92" s="241"/>
      <c r="E92" s="239"/>
      <c r="F92" s="243"/>
      <c r="G92" s="228"/>
      <c r="H92" s="229"/>
      <c r="I92" s="229"/>
      <c r="J92" s="232"/>
      <c r="K92" s="113">
        <v>240</v>
      </c>
      <c r="L92" s="253"/>
      <c r="M92" s="254"/>
      <c r="N92" s="317"/>
      <c r="O92" s="244"/>
      <c r="P92" s="244"/>
    </row>
    <row r="93" spans="1:20" ht="23.25" customHeight="1" x14ac:dyDescent="0.25">
      <c r="A93" s="245" t="s">
        <v>71</v>
      </c>
      <c r="B93" s="245" t="s">
        <v>115</v>
      </c>
      <c r="C93" s="245" t="s">
        <v>26</v>
      </c>
      <c r="D93" s="245" t="s">
        <v>27</v>
      </c>
      <c r="E93" s="247" t="s">
        <v>126</v>
      </c>
      <c r="F93" s="247" t="s">
        <v>124</v>
      </c>
      <c r="G93" s="112">
        <v>844</v>
      </c>
      <c r="H93" s="127" t="s">
        <v>21</v>
      </c>
      <c r="I93" s="127" t="s">
        <v>23</v>
      </c>
      <c r="J93" s="67">
        <v>1640300000</v>
      </c>
      <c r="K93" s="67"/>
      <c r="L93" s="118">
        <f>L94+L96+L95+L97</f>
        <v>6900</v>
      </c>
      <c r="M93" s="162">
        <f>M94+M96+M95+M97</f>
        <v>6900</v>
      </c>
      <c r="N93" s="162">
        <f t="shared" ref="N93" si="39">N94+N96+N95+N97</f>
        <v>0</v>
      </c>
      <c r="O93" s="196">
        <f>ROUND(N93/L93*100,1)</f>
        <v>0</v>
      </c>
      <c r="P93" s="196">
        <f>ROUND(N93/M93*100,1)</f>
        <v>0</v>
      </c>
      <c r="T93" s="42">
        <f>M93-N93</f>
        <v>6900</v>
      </c>
    </row>
    <row r="94" spans="1:20" ht="15" customHeight="1" x14ac:dyDescent="0.25">
      <c r="A94" s="249"/>
      <c r="B94" s="249"/>
      <c r="C94" s="249"/>
      <c r="D94" s="249"/>
      <c r="E94" s="250"/>
      <c r="F94" s="250"/>
      <c r="G94" s="67">
        <v>844</v>
      </c>
      <c r="H94" s="31" t="s">
        <v>21</v>
      </c>
      <c r="I94" s="31" t="s">
        <v>23</v>
      </c>
      <c r="J94" s="112">
        <v>1640306770</v>
      </c>
      <c r="K94" s="112">
        <v>240</v>
      </c>
      <c r="L94" s="118">
        <v>0</v>
      </c>
      <c r="M94" s="162">
        <v>0</v>
      </c>
      <c r="N94" s="163">
        <v>0</v>
      </c>
      <c r="O94" s="129" t="e">
        <f>ROUND(N94/L94*100,1)</f>
        <v>#DIV/0!</v>
      </c>
      <c r="P94" s="129" t="e">
        <f>ROUND(N94/M94*100,1)</f>
        <v>#DIV/0!</v>
      </c>
    </row>
    <row r="95" spans="1:20" ht="15" customHeight="1" x14ac:dyDescent="0.25">
      <c r="A95" s="249"/>
      <c r="B95" s="249"/>
      <c r="C95" s="249"/>
      <c r="D95" s="249"/>
      <c r="E95" s="250"/>
      <c r="F95" s="250"/>
      <c r="G95" s="67">
        <v>844</v>
      </c>
      <c r="H95" s="31" t="s">
        <v>21</v>
      </c>
      <c r="I95" s="31" t="s">
        <v>23</v>
      </c>
      <c r="J95" s="67">
        <v>1640305420</v>
      </c>
      <c r="K95" s="113">
        <v>240</v>
      </c>
      <c r="L95" s="118">
        <v>0</v>
      </c>
      <c r="M95" s="162">
        <v>0</v>
      </c>
      <c r="N95" s="163">
        <v>0</v>
      </c>
      <c r="O95" s="129" t="e">
        <f>ROUND(N95/L95*100,1)</f>
        <v>#DIV/0!</v>
      </c>
      <c r="P95" s="129" t="e">
        <f>ROUND(N95/M95*100,1)</f>
        <v>#DIV/0!</v>
      </c>
    </row>
    <row r="96" spans="1:20" ht="15" customHeight="1" x14ac:dyDescent="0.25">
      <c r="A96" s="249"/>
      <c r="B96" s="249"/>
      <c r="C96" s="249"/>
      <c r="D96" s="249"/>
      <c r="E96" s="250"/>
      <c r="F96" s="250"/>
      <c r="G96" s="67">
        <v>844</v>
      </c>
      <c r="H96" s="31" t="s">
        <v>21</v>
      </c>
      <c r="I96" s="31" t="s">
        <v>23</v>
      </c>
      <c r="J96" s="67">
        <v>1640300030</v>
      </c>
      <c r="K96" s="112">
        <v>240</v>
      </c>
      <c r="L96" s="118">
        <v>0</v>
      </c>
      <c r="M96" s="162">
        <v>0</v>
      </c>
      <c r="N96" s="163">
        <v>0</v>
      </c>
      <c r="O96" s="129" t="e">
        <f>ROUND(N96/L96*100,1)</f>
        <v>#DIV/0!</v>
      </c>
      <c r="P96" s="129" t="e">
        <f>ROUND(N96/M96*100,1)</f>
        <v>#DIV/0!</v>
      </c>
    </row>
    <row r="97" spans="1:19" ht="54" customHeight="1" x14ac:dyDescent="0.25">
      <c r="A97" s="246"/>
      <c r="B97" s="246"/>
      <c r="C97" s="246"/>
      <c r="D97" s="246"/>
      <c r="E97" s="248"/>
      <c r="F97" s="248"/>
      <c r="G97" s="67">
        <v>844</v>
      </c>
      <c r="H97" s="31" t="s">
        <v>21</v>
      </c>
      <c r="I97" s="31" t="s">
        <v>23</v>
      </c>
      <c r="J97" s="67">
        <v>1640351290</v>
      </c>
      <c r="K97" s="67">
        <v>240</v>
      </c>
      <c r="L97" s="118">
        <v>6900</v>
      </c>
      <c r="M97" s="162">
        <v>6900</v>
      </c>
      <c r="N97" s="163">
        <v>0</v>
      </c>
      <c r="O97" s="196">
        <f>ROUND(N97/L97*100,1)</f>
        <v>0</v>
      </c>
      <c r="P97" s="187">
        <f>ROUND(N97/M97*100,1)</f>
        <v>0</v>
      </c>
    </row>
    <row r="98" spans="1:19" ht="27" customHeight="1" x14ac:dyDescent="0.25">
      <c r="A98" s="245">
        <v>16</v>
      </c>
      <c r="B98" s="245" t="s">
        <v>115</v>
      </c>
      <c r="C98" s="245" t="s">
        <v>21</v>
      </c>
      <c r="D98" s="245"/>
      <c r="E98" s="247" t="s">
        <v>100</v>
      </c>
      <c r="F98" s="247" t="s">
        <v>124</v>
      </c>
      <c r="G98" s="231">
        <v>844</v>
      </c>
      <c r="H98" s="233" t="s">
        <v>21</v>
      </c>
      <c r="I98" s="233" t="s">
        <v>23</v>
      </c>
      <c r="J98" s="231">
        <v>1640400000</v>
      </c>
      <c r="K98" s="67">
        <v>622</v>
      </c>
      <c r="L98" s="235">
        <v>2810</v>
      </c>
      <c r="M98" s="237">
        <v>2948.2</v>
      </c>
      <c r="N98" s="237">
        <v>2147.5</v>
      </c>
      <c r="O98" s="231">
        <f t="shared" ref="O98" si="40">ROUND(N98/L98*100,1)</f>
        <v>76.400000000000006</v>
      </c>
      <c r="P98" s="231">
        <f t="shared" ref="P98" si="41">ROUND(N98/M98*100,1)</f>
        <v>72.8</v>
      </c>
    </row>
    <row r="99" spans="1:19" ht="27" customHeight="1" x14ac:dyDescent="0.25">
      <c r="A99" s="246"/>
      <c r="B99" s="246"/>
      <c r="C99" s="246"/>
      <c r="D99" s="246"/>
      <c r="E99" s="248"/>
      <c r="F99" s="248"/>
      <c r="G99" s="232"/>
      <c r="H99" s="234"/>
      <c r="I99" s="234"/>
      <c r="J99" s="232"/>
      <c r="K99" s="67">
        <v>850</v>
      </c>
      <c r="L99" s="236"/>
      <c r="M99" s="238"/>
      <c r="N99" s="238"/>
      <c r="O99" s="232"/>
      <c r="P99" s="232"/>
    </row>
    <row r="100" spans="1:19" ht="50.25" customHeight="1" x14ac:dyDescent="0.25">
      <c r="A100" s="54">
        <v>16</v>
      </c>
      <c r="B100" s="54" t="s">
        <v>115</v>
      </c>
      <c r="C100" s="54" t="s">
        <v>22</v>
      </c>
      <c r="D100" s="54"/>
      <c r="E100" s="53" t="s">
        <v>116</v>
      </c>
      <c r="F100" s="53" t="s">
        <v>124</v>
      </c>
      <c r="G100" s="67"/>
      <c r="H100" s="31"/>
      <c r="I100" s="31"/>
      <c r="J100" s="67"/>
      <c r="K100" s="67">
        <v>240</v>
      </c>
      <c r="L100" s="118">
        <v>0</v>
      </c>
      <c r="M100" s="163">
        <v>0</v>
      </c>
      <c r="N100" s="163">
        <v>0</v>
      </c>
      <c r="O100" s="67"/>
      <c r="P100" s="67"/>
    </row>
    <row r="101" spans="1:19" ht="15.75" x14ac:dyDescent="0.25">
      <c r="A101" s="1"/>
      <c r="M101" s="133">
        <f>M25+M44+M65+M86+M88+M98</f>
        <v>74360.900000000009</v>
      </c>
      <c r="N101" s="133">
        <f>N25+N44+N65+N86+N88+N98</f>
        <v>31581.9</v>
      </c>
      <c r="Q101" s="42">
        <f>M25+M48+M86+M98</f>
        <v>75087</v>
      </c>
      <c r="R101" s="42">
        <f>N25+N48+N86+N98</f>
        <v>31581.9</v>
      </c>
    </row>
    <row r="102" spans="1:19" ht="34.5" customHeight="1" x14ac:dyDescent="0.25">
      <c r="A102" s="1"/>
      <c r="M102" s="133">
        <f>M27+M28+M39+M43+M51+M60+M64+M76+M83+M91</f>
        <v>269890.40000000002</v>
      </c>
      <c r="N102" s="133">
        <f>N27+N28+N39+N43+N51+N60+N64+N76+N83+N91</f>
        <v>131299.70000000001</v>
      </c>
      <c r="P102" s="133">
        <f>L27+L28+L29+L34+L38+L66+L76+L83+L91+L97</f>
        <v>330486.09999999998</v>
      </c>
      <c r="Q102" s="202"/>
      <c r="R102" s="202"/>
      <c r="S102" s="197"/>
    </row>
    <row r="103" spans="1:19" ht="10.5" customHeight="1" x14ac:dyDescent="0.25">
      <c r="A103" s="1"/>
      <c r="P103" s="198"/>
      <c r="Q103" s="168">
        <f>N27+N28+N33+N66+N91+N97+N83+N76+N47+N41</f>
        <v>184265.3</v>
      </c>
      <c r="R103" s="197"/>
      <c r="S103" s="197"/>
    </row>
    <row r="104" spans="1:19" ht="18.75" x14ac:dyDescent="0.3">
      <c r="A104" s="1"/>
      <c r="E104" s="68" t="s">
        <v>203</v>
      </c>
      <c r="F104" s="68"/>
      <c r="G104" s="68"/>
      <c r="H104" s="68"/>
      <c r="I104" s="230"/>
      <c r="J104" s="230"/>
      <c r="K104" s="230"/>
      <c r="L104" s="230" t="s">
        <v>204</v>
      </c>
      <c r="M104" s="230"/>
      <c r="N104" s="230"/>
      <c r="P104" s="198"/>
      <c r="Q104" s="197"/>
      <c r="R104" s="197"/>
      <c r="S104" s="197"/>
    </row>
    <row r="105" spans="1:19" x14ac:dyDescent="0.25">
      <c r="P105" s="198"/>
      <c r="Q105" s="168">
        <f>Q17+Q36+Q57</f>
        <v>91605.700000000012</v>
      </c>
      <c r="R105" s="168">
        <f>R17+R36+R57</f>
        <v>91605.700000000012</v>
      </c>
      <c r="S105" s="168">
        <f t="shared" ref="S105" si="42">S17+S36+S57</f>
        <v>86324.9</v>
      </c>
    </row>
    <row r="106" spans="1:19" x14ac:dyDescent="0.25">
      <c r="P106" s="198"/>
      <c r="Q106" s="197"/>
      <c r="R106" s="197"/>
      <c r="S106" s="197"/>
    </row>
    <row r="107" spans="1:19" x14ac:dyDescent="0.25">
      <c r="P107" s="198"/>
      <c r="Q107" s="168">
        <f>M97+M91+M83</f>
        <v>237865.2</v>
      </c>
      <c r="R107" s="168">
        <f>N97+N91+N83</f>
        <v>97764.5</v>
      </c>
      <c r="S107" s="168"/>
    </row>
  </sheetData>
  <autoFilter ref="A13:Q100"/>
  <mergeCells count="181">
    <mergeCell ref="F18:F21"/>
    <mergeCell ref="A22:A23"/>
    <mergeCell ref="B22:B23"/>
    <mergeCell ref="C22:C23"/>
    <mergeCell ref="D22:D23"/>
    <mergeCell ref="A16:A17"/>
    <mergeCell ref="B16:B17"/>
    <mergeCell ref="C16:C17"/>
    <mergeCell ref="D16:D17"/>
    <mergeCell ref="E16:E17"/>
    <mergeCell ref="A18:A21"/>
    <mergeCell ref="B18:B21"/>
    <mergeCell ref="C18:C21"/>
    <mergeCell ref="D18:D21"/>
    <mergeCell ref="E18:E21"/>
    <mergeCell ref="E22:E23"/>
    <mergeCell ref="F22:F23"/>
    <mergeCell ref="L11:N12"/>
    <mergeCell ref="O11:P12"/>
    <mergeCell ref="A2:P3"/>
    <mergeCell ref="G4:K4"/>
    <mergeCell ref="A6:E6"/>
    <mergeCell ref="F6:L6"/>
    <mergeCell ref="A8:E8"/>
    <mergeCell ref="A14:A15"/>
    <mergeCell ref="B14:B15"/>
    <mergeCell ref="C14:C15"/>
    <mergeCell ref="D14:D15"/>
    <mergeCell ref="E14:E15"/>
    <mergeCell ref="G11:K12"/>
    <mergeCell ref="A11:D12"/>
    <mergeCell ref="E11:E13"/>
    <mergeCell ref="F11:F13"/>
    <mergeCell ref="A24:A27"/>
    <mergeCell ref="B24:B27"/>
    <mergeCell ref="C24:C27"/>
    <mergeCell ref="D24:D27"/>
    <mergeCell ref="E24:E27"/>
    <mergeCell ref="F24:F27"/>
    <mergeCell ref="A29:A32"/>
    <mergeCell ref="B29:B32"/>
    <mergeCell ref="C29:C32"/>
    <mergeCell ref="D29:D32"/>
    <mergeCell ref="E29:E32"/>
    <mergeCell ref="F29:F32"/>
    <mergeCell ref="A35:A36"/>
    <mergeCell ref="B35:B36"/>
    <mergeCell ref="C35:C36"/>
    <mergeCell ref="D35:D36"/>
    <mergeCell ref="E35:E36"/>
    <mergeCell ref="A42:A44"/>
    <mergeCell ref="B42:B44"/>
    <mergeCell ref="C42:C44"/>
    <mergeCell ref="D42:D44"/>
    <mergeCell ref="E42:E44"/>
    <mergeCell ref="A39:A41"/>
    <mergeCell ref="B39:B41"/>
    <mergeCell ref="C39:C41"/>
    <mergeCell ref="D39:D41"/>
    <mergeCell ref="E39:E41"/>
    <mergeCell ref="P79:P82"/>
    <mergeCell ref="G83:G84"/>
    <mergeCell ref="H83:H84"/>
    <mergeCell ref="I83:I84"/>
    <mergeCell ref="J83:J84"/>
    <mergeCell ref="F39:F41"/>
    <mergeCell ref="F59:F61"/>
    <mergeCell ref="A62:A65"/>
    <mergeCell ref="B62:B65"/>
    <mergeCell ref="C62:C65"/>
    <mergeCell ref="D62:D65"/>
    <mergeCell ref="E62:E65"/>
    <mergeCell ref="F62:F65"/>
    <mergeCell ref="A56:A57"/>
    <mergeCell ref="B56:B57"/>
    <mergeCell ref="C56:C57"/>
    <mergeCell ref="D56:D57"/>
    <mergeCell ref="E56:E57"/>
    <mergeCell ref="A59:A61"/>
    <mergeCell ref="B59:B61"/>
    <mergeCell ref="C59:C61"/>
    <mergeCell ref="D59:D61"/>
    <mergeCell ref="E59:E61"/>
    <mergeCell ref="E46:E48"/>
    <mergeCell ref="A46:A48"/>
    <mergeCell ref="B46:B48"/>
    <mergeCell ref="C46:C48"/>
    <mergeCell ref="D46:D48"/>
    <mergeCell ref="A67:A69"/>
    <mergeCell ref="B67:B69"/>
    <mergeCell ref="C67:C69"/>
    <mergeCell ref="D67:D69"/>
    <mergeCell ref="E67:E69"/>
    <mergeCell ref="A50:A52"/>
    <mergeCell ref="B50:B52"/>
    <mergeCell ref="C50:C52"/>
    <mergeCell ref="D50:D52"/>
    <mergeCell ref="E50:E52"/>
    <mergeCell ref="E53:E55"/>
    <mergeCell ref="M83:M84"/>
    <mergeCell ref="G79:G82"/>
    <mergeCell ref="H79:H82"/>
    <mergeCell ref="I79:I82"/>
    <mergeCell ref="J79:J82"/>
    <mergeCell ref="L79:L82"/>
    <mergeCell ref="N83:N84"/>
    <mergeCell ref="O83:O84"/>
    <mergeCell ref="F42:F44"/>
    <mergeCell ref="F67:F69"/>
    <mergeCell ref="M79:M82"/>
    <mergeCell ref="N79:N82"/>
    <mergeCell ref="P83:P84"/>
    <mergeCell ref="J91:J92"/>
    <mergeCell ref="O79:O82"/>
    <mergeCell ref="G91:G92"/>
    <mergeCell ref="H91:H92"/>
    <mergeCell ref="I91:I92"/>
    <mergeCell ref="L91:L92"/>
    <mergeCell ref="M91:M92"/>
    <mergeCell ref="N91:N92"/>
    <mergeCell ref="O91:O92"/>
    <mergeCell ref="J88:J90"/>
    <mergeCell ref="L88:L90"/>
    <mergeCell ref="M88:M90"/>
    <mergeCell ref="N88:N90"/>
    <mergeCell ref="O88:O90"/>
    <mergeCell ref="H86:H87"/>
    <mergeCell ref="I86:I87"/>
    <mergeCell ref="J86:J87"/>
    <mergeCell ref="L86:L87"/>
    <mergeCell ref="M86:M87"/>
    <mergeCell ref="N86:N87"/>
    <mergeCell ref="P88:P90"/>
    <mergeCell ref="O86:O87"/>
    <mergeCell ref="L83:L84"/>
    <mergeCell ref="P91:P92"/>
    <mergeCell ref="A98:A99"/>
    <mergeCell ref="B98:B99"/>
    <mergeCell ref="C98:C99"/>
    <mergeCell ref="D98:D99"/>
    <mergeCell ref="E98:E99"/>
    <mergeCell ref="F98:F99"/>
    <mergeCell ref="A93:A97"/>
    <mergeCell ref="B93:B97"/>
    <mergeCell ref="C93:C97"/>
    <mergeCell ref="D93:D97"/>
    <mergeCell ref="E93:E97"/>
    <mergeCell ref="F93:F97"/>
    <mergeCell ref="N98:N99"/>
    <mergeCell ref="O98:O99"/>
    <mergeCell ref="P98:P99"/>
    <mergeCell ref="A85:A92"/>
    <mergeCell ref="B85:B92"/>
    <mergeCell ref="C85:C92"/>
    <mergeCell ref="D85:D92"/>
    <mergeCell ref="P86:P87"/>
    <mergeCell ref="F85:F92"/>
    <mergeCell ref="A73:A74"/>
    <mergeCell ref="B73:B74"/>
    <mergeCell ref="G88:G90"/>
    <mergeCell ref="H88:H90"/>
    <mergeCell ref="I88:I90"/>
    <mergeCell ref="I104:K104"/>
    <mergeCell ref="L104:N104"/>
    <mergeCell ref="G98:G99"/>
    <mergeCell ref="H98:H99"/>
    <mergeCell ref="I98:I99"/>
    <mergeCell ref="J98:J99"/>
    <mergeCell ref="L98:L99"/>
    <mergeCell ref="M98:M99"/>
    <mergeCell ref="E85:E92"/>
    <mergeCell ref="G86:G87"/>
    <mergeCell ref="D73:D74"/>
    <mergeCell ref="E73:E74"/>
    <mergeCell ref="A78:A84"/>
    <mergeCell ref="B78:B84"/>
    <mergeCell ref="C78:C84"/>
    <mergeCell ref="D78:D84"/>
    <mergeCell ref="E78:E84"/>
    <mergeCell ref="C73:C74"/>
    <mergeCell ref="F78:F84"/>
  </mergeCells>
  <pageMargins left="0.31496062992125984" right="0" top="0.55118110236220474" bottom="0" header="0.31496062992125984" footer="0.31496062992125984"/>
  <pageSetup paperSize="9" scale="83" fitToHeight="4" orientation="landscape" r:id="rId1"/>
  <rowBreaks count="2" manualBreakCount="2">
    <brk id="55" max="15" man="1"/>
    <brk id="75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9"/>
  <sheetViews>
    <sheetView topLeftCell="A7" zoomScale="130" zoomScaleNormal="130" zoomScaleSheetLayoutView="150" workbookViewId="0">
      <pane xSplit="6" ySplit="5" topLeftCell="G12" activePane="bottomRight" state="frozen"/>
      <selection activeCell="A7" sqref="A7"/>
      <selection pane="topRight" activeCell="G7" sqref="G7"/>
      <selection pane="bottomLeft" activeCell="A12" sqref="A12"/>
      <selection pane="bottomRight" activeCell="M52" sqref="M52:M60"/>
    </sheetView>
  </sheetViews>
  <sheetFormatPr defaultRowHeight="15" x14ac:dyDescent="0.25"/>
  <cols>
    <col min="1" max="1" width="6" customWidth="1"/>
    <col min="2" max="2" width="5.5703125" customWidth="1"/>
    <col min="3" max="3" width="5" customWidth="1"/>
    <col min="4" max="4" width="5.7109375" customWidth="1"/>
    <col min="5" max="5" width="9.140625" hidden="1" customWidth="1"/>
    <col min="6" max="6" width="26.7109375" customWidth="1"/>
    <col min="7" max="7" width="21.42578125" customWidth="1"/>
    <col min="8" max="8" width="13" customWidth="1"/>
    <col min="9" max="9" width="9.140625" style="25"/>
    <col min="11" max="11" width="9.7109375" style="25" bestFit="1" customWidth="1"/>
    <col min="12" max="12" width="9.140625" style="34"/>
    <col min="13" max="13" width="9.140625" style="34" customWidth="1"/>
  </cols>
  <sheetData>
    <row r="1" spans="1:18" s="9" customFormat="1" x14ac:dyDescent="0.25">
      <c r="I1" s="24"/>
      <c r="K1" s="26"/>
      <c r="L1" s="32"/>
      <c r="M1" s="32"/>
      <c r="O1" s="48" t="s">
        <v>65</v>
      </c>
    </row>
    <row r="2" spans="1:18" s="9" customFormat="1" x14ac:dyDescent="0.25">
      <c r="I2" s="24"/>
      <c r="K2" s="26"/>
      <c r="L2" s="32"/>
      <c r="M2" s="32"/>
    </row>
    <row r="3" spans="1:18" s="9" customFormat="1" ht="50.25" customHeight="1" x14ac:dyDescent="0.25">
      <c r="A3" s="288" t="s">
        <v>111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8" s="9" customFormat="1" ht="24.75" customHeight="1" x14ac:dyDescent="0.25">
      <c r="F4" s="48"/>
      <c r="G4" s="48" t="s">
        <v>59</v>
      </c>
      <c r="H4" s="272" t="s">
        <v>218</v>
      </c>
      <c r="I4" s="272"/>
      <c r="K4" s="26"/>
      <c r="L4" s="32"/>
      <c r="M4" s="32"/>
    </row>
    <row r="5" spans="1:18" s="9" customFormat="1" x14ac:dyDescent="0.25">
      <c r="F5" s="48"/>
      <c r="G5" s="47"/>
      <c r="H5" s="47"/>
      <c r="I5" s="24"/>
      <c r="K5" s="26"/>
      <c r="L5" s="32"/>
      <c r="M5" s="32"/>
    </row>
    <row r="6" spans="1:18" s="9" customFormat="1" x14ac:dyDescent="0.25">
      <c r="A6" s="273" t="s">
        <v>61</v>
      </c>
      <c r="B6" s="273"/>
      <c r="C6" s="273"/>
      <c r="D6" s="273"/>
      <c r="E6" s="273"/>
      <c r="F6" s="273"/>
      <c r="G6" s="272" t="s">
        <v>75</v>
      </c>
      <c r="H6" s="272"/>
      <c r="I6" s="272"/>
      <c r="J6" s="272"/>
      <c r="K6" s="272"/>
      <c r="L6" s="272"/>
      <c r="M6" s="272"/>
    </row>
    <row r="7" spans="1:18" s="9" customFormat="1" x14ac:dyDescent="0.25">
      <c r="F7" s="48"/>
      <c r="G7" s="47"/>
      <c r="H7" s="47"/>
      <c r="I7" s="24"/>
      <c r="K7" s="26"/>
      <c r="L7" s="32"/>
      <c r="M7" s="32"/>
    </row>
    <row r="8" spans="1:18" s="9" customFormat="1" ht="16.5" customHeight="1" x14ac:dyDescent="0.25">
      <c r="A8" s="273" t="s">
        <v>62</v>
      </c>
      <c r="B8" s="273"/>
      <c r="C8" s="273"/>
      <c r="D8" s="273"/>
      <c r="E8" s="273"/>
      <c r="F8" s="273"/>
      <c r="G8" s="106" t="s">
        <v>122</v>
      </c>
      <c r="H8" s="106"/>
      <c r="I8" s="106"/>
      <c r="J8" s="106"/>
      <c r="K8" s="106"/>
      <c r="L8" s="106"/>
      <c r="M8" s="106"/>
    </row>
    <row r="10" spans="1:18" s="6" customFormat="1" ht="50.25" customHeight="1" x14ac:dyDescent="0.25">
      <c r="A10" s="286" t="s">
        <v>4</v>
      </c>
      <c r="B10" s="286"/>
      <c r="C10" s="286"/>
      <c r="D10" s="286"/>
      <c r="E10" s="286"/>
      <c r="F10" s="286" t="s">
        <v>37</v>
      </c>
      <c r="G10" s="286" t="s">
        <v>38</v>
      </c>
      <c r="H10" s="286" t="s">
        <v>44</v>
      </c>
      <c r="I10" s="286" t="s">
        <v>33</v>
      </c>
      <c r="J10" s="286"/>
      <c r="K10" s="286" t="s">
        <v>34</v>
      </c>
      <c r="L10" s="286"/>
      <c r="M10" s="286"/>
      <c r="N10" s="286" t="s">
        <v>18</v>
      </c>
      <c r="O10" s="286"/>
    </row>
    <row r="11" spans="1:18" s="6" customFormat="1" ht="67.5" x14ac:dyDescent="0.25">
      <c r="A11" s="49" t="s">
        <v>8</v>
      </c>
      <c r="B11" s="49" t="s">
        <v>9</v>
      </c>
      <c r="C11" s="49" t="s">
        <v>10</v>
      </c>
      <c r="D11" s="286" t="s">
        <v>11</v>
      </c>
      <c r="E11" s="286"/>
      <c r="F11" s="286"/>
      <c r="G11" s="286"/>
      <c r="H11" s="286"/>
      <c r="I11" s="29" t="s">
        <v>39</v>
      </c>
      <c r="J11" s="49" t="s">
        <v>40</v>
      </c>
      <c r="K11" s="28" t="s">
        <v>41</v>
      </c>
      <c r="L11" s="30" t="s">
        <v>219</v>
      </c>
      <c r="M11" s="30" t="s">
        <v>42</v>
      </c>
      <c r="N11" s="49" t="s">
        <v>43</v>
      </c>
      <c r="O11" s="70" t="s">
        <v>199</v>
      </c>
    </row>
    <row r="12" spans="1:18" s="6" customFormat="1" ht="21" x14ac:dyDescent="0.25">
      <c r="A12" s="77">
        <v>16</v>
      </c>
      <c r="B12" s="77"/>
      <c r="C12" s="77"/>
      <c r="D12" s="77"/>
      <c r="E12" s="77"/>
      <c r="F12" s="78" t="s">
        <v>121</v>
      </c>
      <c r="G12" s="72"/>
      <c r="H12" s="72"/>
      <c r="I12" s="190"/>
      <c r="J12" s="191"/>
      <c r="K12" s="75">
        <f>K14+K38+K44+K51</f>
        <v>121705.1</v>
      </c>
      <c r="L12" s="75">
        <f>L14+L38+L44+L51</f>
        <v>129687.1</v>
      </c>
      <c r="M12" s="75">
        <f>M14+M38+M44+M51</f>
        <v>100213</v>
      </c>
      <c r="N12" s="15"/>
      <c r="O12" s="16"/>
      <c r="P12" s="74"/>
    </row>
    <row r="13" spans="1:18" s="6" customFormat="1" ht="24.75" customHeight="1" x14ac:dyDescent="0.25">
      <c r="A13" s="77">
        <v>16</v>
      </c>
      <c r="B13" s="77">
        <v>1</v>
      </c>
      <c r="C13" s="77"/>
      <c r="D13" s="77"/>
      <c r="E13" s="77"/>
      <c r="F13" s="5" t="s">
        <v>31</v>
      </c>
      <c r="G13" s="71"/>
      <c r="H13" s="71"/>
      <c r="I13" s="190"/>
      <c r="J13" s="191"/>
      <c r="K13" s="75"/>
      <c r="L13" s="76"/>
      <c r="M13" s="76"/>
      <c r="N13" s="76"/>
      <c r="O13" s="76"/>
    </row>
    <row r="14" spans="1:18" s="11" customFormat="1" ht="21.75" customHeight="1" x14ac:dyDescent="0.25">
      <c r="A14" s="50">
        <v>16</v>
      </c>
      <c r="B14" s="50" t="s">
        <v>112</v>
      </c>
      <c r="C14" s="50" t="s">
        <v>25</v>
      </c>
      <c r="D14" s="287"/>
      <c r="E14" s="287"/>
      <c r="F14" s="12" t="s">
        <v>91</v>
      </c>
      <c r="G14" s="5"/>
      <c r="H14" s="5"/>
      <c r="I14" s="192"/>
      <c r="J14" s="193"/>
      <c r="K14" s="33">
        <f>K15+K35+K36</f>
        <v>74851.400000000009</v>
      </c>
      <c r="L14" s="33">
        <f t="shared" ref="L14:M14" si="0">L15+L35+L36</f>
        <v>82833.400000000009</v>
      </c>
      <c r="M14" s="33">
        <f t="shared" si="0"/>
        <v>53359.299999999996</v>
      </c>
      <c r="N14" s="15"/>
      <c r="O14" s="16"/>
      <c r="P14" s="136"/>
    </row>
    <row r="15" spans="1:18" ht="35.25" customHeight="1" x14ac:dyDescent="0.25">
      <c r="A15" s="45">
        <v>16</v>
      </c>
      <c r="B15" s="45" t="s">
        <v>112</v>
      </c>
      <c r="C15" s="45" t="s">
        <v>25</v>
      </c>
      <c r="D15" s="283" t="s">
        <v>24</v>
      </c>
      <c r="E15" s="283"/>
      <c r="F15" s="4" t="s">
        <v>103</v>
      </c>
      <c r="G15" s="4"/>
      <c r="H15" s="46"/>
      <c r="I15" s="46"/>
      <c r="J15" s="46"/>
      <c r="K15" s="33">
        <f>K17+K18+K20+K21+K22+K24+K25+K27+K28+K29+K30+K31+K32+K19+K33+K34+K16</f>
        <v>70515.100000000006</v>
      </c>
      <c r="L15" s="33">
        <f t="shared" ref="L15:M15" si="1">L17+L18+L20+L21+L22+L24+L25+L27+L28+L29+L30+L31+L32+L19+L33+L34+L16</f>
        <v>78497.100000000006</v>
      </c>
      <c r="M15" s="33">
        <f t="shared" si="1"/>
        <v>51488.7</v>
      </c>
      <c r="N15" s="13">
        <f t="shared" ref="N15:N58" si="2">ROUND(M15/K15*100,1)</f>
        <v>73</v>
      </c>
      <c r="O15" s="14">
        <f t="shared" ref="O15:O58" si="3">ROUND(M15/L15*100,1)</f>
        <v>65.599999999999994</v>
      </c>
      <c r="P15" s="2"/>
      <c r="Q15" s="42"/>
      <c r="R15" s="42"/>
    </row>
    <row r="16" spans="1:18" ht="35.25" customHeight="1" x14ac:dyDescent="0.25">
      <c r="A16" s="226"/>
      <c r="B16" s="226"/>
      <c r="C16" s="226"/>
      <c r="D16" s="226"/>
      <c r="E16" s="226"/>
      <c r="F16" s="4" t="s">
        <v>224</v>
      </c>
      <c r="G16" s="4"/>
      <c r="H16" s="46"/>
      <c r="I16" s="46">
        <v>3</v>
      </c>
      <c r="J16" s="46">
        <v>3</v>
      </c>
      <c r="K16" s="107">
        <v>585.6</v>
      </c>
      <c r="L16" s="107">
        <v>585.6</v>
      </c>
      <c r="M16" s="107">
        <v>585.6</v>
      </c>
      <c r="N16" s="13"/>
      <c r="O16" s="14"/>
      <c r="P16" s="325"/>
      <c r="Q16" s="42"/>
    </row>
    <row r="17" spans="1:16" ht="58.5" customHeight="1" x14ac:dyDescent="0.25">
      <c r="A17" s="45"/>
      <c r="B17" s="45"/>
      <c r="C17" s="45"/>
      <c r="D17" s="45"/>
      <c r="E17" s="45"/>
      <c r="F17" s="4" t="s">
        <v>175</v>
      </c>
      <c r="G17" s="3" t="s">
        <v>176</v>
      </c>
      <c r="H17" s="44" t="s">
        <v>104</v>
      </c>
      <c r="I17" s="46">
        <v>26</v>
      </c>
      <c r="J17" s="46">
        <v>26</v>
      </c>
      <c r="K17" s="108">
        <v>36462.6</v>
      </c>
      <c r="L17" s="108">
        <f>36462.6+10000+150.1</f>
        <v>46612.7</v>
      </c>
      <c r="M17" s="108">
        <f>17000+7555.1</f>
        <v>24555.1</v>
      </c>
      <c r="N17" s="13">
        <f>ROUND(M17/K17*100,1)</f>
        <v>67.3</v>
      </c>
      <c r="O17" s="13">
        <f>ROUND(M17/L17*100,1)</f>
        <v>52.7</v>
      </c>
      <c r="P17" s="325"/>
    </row>
    <row r="18" spans="1:16" ht="21" x14ac:dyDescent="0.25">
      <c r="A18" s="45"/>
      <c r="B18" s="45"/>
      <c r="C18" s="45"/>
      <c r="D18" s="283"/>
      <c r="E18" s="283"/>
      <c r="F18" s="4" t="s">
        <v>155</v>
      </c>
      <c r="G18" s="4" t="s">
        <v>177</v>
      </c>
      <c r="H18" s="44" t="s">
        <v>35</v>
      </c>
      <c r="I18" s="46">
        <v>1.9</v>
      </c>
      <c r="J18" s="46">
        <v>0.4</v>
      </c>
      <c r="K18" s="46">
        <v>140.19999999999999</v>
      </c>
      <c r="L18" s="46">
        <v>140.19999999999999</v>
      </c>
      <c r="M18" s="46">
        <v>140.19999999999999</v>
      </c>
      <c r="N18" s="13">
        <f t="shared" si="2"/>
        <v>100</v>
      </c>
      <c r="O18" s="14">
        <f t="shared" si="3"/>
        <v>100</v>
      </c>
      <c r="P18" s="325"/>
    </row>
    <row r="19" spans="1:16" ht="31.5" x14ac:dyDescent="0.25">
      <c r="A19" s="217"/>
      <c r="B19" s="217"/>
      <c r="C19" s="217"/>
      <c r="D19" s="217"/>
      <c r="E19" s="217"/>
      <c r="F19" s="4" t="s">
        <v>210</v>
      </c>
      <c r="G19" s="4" t="s">
        <v>211</v>
      </c>
      <c r="H19" s="44" t="s">
        <v>35</v>
      </c>
      <c r="I19" s="46">
        <v>18.2</v>
      </c>
      <c r="J19" s="46">
        <v>16.7</v>
      </c>
      <c r="K19" s="46">
        <v>288.10000000000002</v>
      </c>
      <c r="L19" s="46">
        <v>288.10000000000002</v>
      </c>
      <c r="M19" s="46">
        <v>288.10000000000002</v>
      </c>
      <c r="N19" s="13"/>
      <c r="O19" s="14"/>
      <c r="P19" s="325"/>
    </row>
    <row r="20" spans="1:16" ht="21" x14ac:dyDescent="0.25">
      <c r="A20" s="45"/>
      <c r="B20" s="45"/>
      <c r="C20" s="45"/>
      <c r="D20" s="283"/>
      <c r="E20" s="283"/>
      <c r="F20" s="3" t="s">
        <v>45</v>
      </c>
      <c r="G20" s="4" t="s">
        <v>178</v>
      </c>
      <c r="H20" s="44" t="s">
        <v>35</v>
      </c>
      <c r="I20" s="46">
        <v>481</v>
      </c>
      <c r="J20" s="46">
        <v>481</v>
      </c>
      <c r="K20" s="46">
        <v>845.9</v>
      </c>
      <c r="L20" s="46">
        <v>845.9</v>
      </c>
      <c r="M20" s="46">
        <v>845.9</v>
      </c>
      <c r="N20" s="13">
        <f t="shared" si="2"/>
        <v>100</v>
      </c>
      <c r="O20" s="14">
        <f t="shared" si="3"/>
        <v>100</v>
      </c>
      <c r="P20" s="325"/>
    </row>
    <row r="21" spans="1:16" ht="31.5" x14ac:dyDescent="0.25">
      <c r="A21" s="45"/>
      <c r="B21" s="45"/>
      <c r="C21" s="45"/>
      <c r="D21" s="283"/>
      <c r="E21" s="283"/>
      <c r="F21" s="4" t="s">
        <v>179</v>
      </c>
      <c r="G21" s="4" t="s">
        <v>180</v>
      </c>
      <c r="H21" s="44" t="s">
        <v>35</v>
      </c>
      <c r="I21" s="46">
        <v>917</v>
      </c>
      <c r="J21" s="46">
        <v>917</v>
      </c>
      <c r="K21" s="46">
        <v>1524.5</v>
      </c>
      <c r="L21" s="46">
        <v>1524.5</v>
      </c>
      <c r="M21" s="107">
        <v>1576.1</v>
      </c>
      <c r="N21" s="13">
        <f t="shared" si="2"/>
        <v>103.4</v>
      </c>
      <c r="O21" s="14">
        <f t="shared" si="3"/>
        <v>103.4</v>
      </c>
      <c r="P21" s="325"/>
    </row>
    <row r="22" spans="1:16" ht="21" x14ac:dyDescent="0.25">
      <c r="A22" s="45"/>
      <c r="B22" s="45"/>
      <c r="C22" s="45"/>
      <c r="D22" s="283"/>
      <c r="E22" s="283"/>
      <c r="F22" s="3" t="s">
        <v>181</v>
      </c>
      <c r="G22" s="4" t="s">
        <v>182</v>
      </c>
      <c r="H22" s="44" t="s">
        <v>35</v>
      </c>
      <c r="I22" s="46">
        <v>2.4</v>
      </c>
      <c r="J22" s="46">
        <v>2</v>
      </c>
      <c r="K22" s="46">
        <v>65.900000000000006</v>
      </c>
      <c r="L22" s="46">
        <v>65.900000000000006</v>
      </c>
      <c r="M22" s="46">
        <v>65.900000000000006</v>
      </c>
      <c r="N22" s="13">
        <f t="shared" si="2"/>
        <v>100</v>
      </c>
      <c r="O22" s="14">
        <f t="shared" si="3"/>
        <v>100</v>
      </c>
      <c r="P22" s="325"/>
    </row>
    <row r="23" spans="1:16" ht="0.75" hidden="1" customHeight="1" x14ac:dyDescent="0.25">
      <c r="A23" s="45"/>
      <c r="B23" s="45"/>
      <c r="C23" s="45"/>
      <c r="D23" s="283"/>
      <c r="E23" s="283"/>
      <c r="F23" s="3"/>
      <c r="G23" s="4"/>
      <c r="H23" s="44"/>
      <c r="I23" s="46"/>
      <c r="J23" s="46"/>
      <c r="K23" s="46"/>
      <c r="L23" s="46"/>
      <c r="M23" s="46"/>
      <c r="N23" s="13"/>
      <c r="O23" s="14"/>
      <c r="P23" s="325"/>
    </row>
    <row r="24" spans="1:16" ht="63" x14ac:dyDescent="0.25">
      <c r="A24" s="45"/>
      <c r="B24" s="45"/>
      <c r="C24" s="45"/>
      <c r="D24" s="283"/>
      <c r="E24" s="283"/>
      <c r="F24" s="3" t="s">
        <v>86</v>
      </c>
      <c r="G24" s="4" t="s">
        <v>183</v>
      </c>
      <c r="H24" s="44" t="s">
        <v>36</v>
      </c>
      <c r="I24" s="46">
        <v>45.1</v>
      </c>
      <c r="J24" s="46">
        <v>41.1</v>
      </c>
      <c r="K24" s="46">
        <f>159.8+145.7</f>
        <v>305.5</v>
      </c>
      <c r="L24" s="46">
        <v>305.5</v>
      </c>
      <c r="M24" s="46">
        <v>305.5</v>
      </c>
      <c r="N24" s="14">
        <f t="shared" si="2"/>
        <v>100</v>
      </c>
      <c r="O24" s="14">
        <f t="shared" si="3"/>
        <v>100</v>
      </c>
      <c r="P24" s="325"/>
    </row>
    <row r="25" spans="1:16" ht="46.5" x14ac:dyDescent="0.25">
      <c r="A25" s="45"/>
      <c r="B25" s="45"/>
      <c r="C25" s="45"/>
      <c r="D25" s="283"/>
      <c r="E25" s="283"/>
      <c r="F25" s="3" t="s">
        <v>184</v>
      </c>
      <c r="G25" s="3" t="s">
        <v>185</v>
      </c>
      <c r="H25" s="44" t="s">
        <v>186</v>
      </c>
      <c r="I25" s="46">
        <v>398</v>
      </c>
      <c r="J25" s="46">
        <v>398</v>
      </c>
      <c r="K25" s="46">
        <v>1031.5999999999999</v>
      </c>
      <c r="L25" s="46">
        <v>1031.5999999999999</v>
      </c>
      <c r="M25" s="46">
        <v>1031.5999999999999</v>
      </c>
      <c r="N25" s="14">
        <f t="shared" si="2"/>
        <v>100</v>
      </c>
      <c r="O25" s="14">
        <f t="shared" si="3"/>
        <v>100</v>
      </c>
      <c r="P25" s="325"/>
    </row>
    <row r="26" spans="1:16" hidden="1" x14ac:dyDescent="0.25">
      <c r="A26" s="45"/>
      <c r="B26" s="45"/>
      <c r="C26" s="45"/>
      <c r="D26" s="283"/>
      <c r="E26" s="283"/>
      <c r="F26" s="3"/>
      <c r="G26" s="3"/>
      <c r="H26" s="44"/>
      <c r="I26" s="46"/>
      <c r="J26" s="46"/>
      <c r="K26" s="46"/>
      <c r="L26" s="46"/>
      <c r="M26" s="46"/>
      <c r="N26" s="14"/>
      <c r="O26" s="14"/>
      <c r="P26" s="325"/>
    </row>
    <row r="27" spans="1:16" ht="39.75" customHeight="1" x14ac:dyDescent="0.25">
      <c r="A27" s="284"/>
      <c r="B27" s="284"/>
      <c r="C27" s="284"/>
      <c r="D27" s="284"/>
      <c r="E27" s="79">
        <v>3</v>
      </c>
      <c r="F27" s="158" t="s">
        <v>187</v>
      </c>
      <c r="G27" s="80" t="s">
        <v>156</v>
      </c>
      <c r="H27" s="13" t="s">
        <v>36</v>
      </c>
      <c r="I27" s="46">
        <v>2028920</v>
      </c>
      <c r="J27" s="46">
        <v>2028705</v>
      </c>
      <c r="K27" s="46">
        <v>13469.6</v>
      </c>
      <c r="L27" s="46">
        <v>13469.6</v>
      </c>
      <c r="M27" s="46">
        <v>13469.6</v>
      </c>
      <c r="N27" s="14">
        <f t="shared" ref="N27:N35" si="4">ROUND(M27/K27*100,1)</f>
        <v>100</v>
      </c>
      <c r="O27" s="14">
        <f t="shared" ref="O27:O35" si="5">ROUND(M27/L27*100,1)</f>
        <v>100</v>
      </c>
      <c r="P27" s="325"/>
    </row>
    <row r="28" spans="1:16" ht="42" x14ac:dyDescent="0.25">
      <c r="A28" s="285"/>
      <c r="B28" s="285"/>
      <c r="C28" s="285"/>
      <c r="D28" s="285"/>
      <c r="E28" s="79">
        <v>3</v>
      </c>
      <c r="F28" s="159" t="s">
        <v>157</v>
      </c>
      <c r="G28" s="158" t="s">
        <v>188</v>
      </c>
      <c r="H28" s="13" t="s">
        <v>36</v>
      </c>
      <c r="I28" s="46">
        <v>2028920</v>
      </c>
      <c r="J28" s="46">
        <v>2028705</v>
      </c>
      <c r="K28" s="46">
        <v>2168</v>
      </c>
      <c r="L28" s="46">
        <v>0</v>
      </c>
      <c r="M28" s="46">
        <v>0</v>
      </c>
      <c r="N28" s="14">
        <f t="shared" si="4"/>
        <v>0</v>
      </c>
      <c r="O28" s="14" t="e">
        <f t="shared" si="5"/>
        <v>#DIV/0!</v>
      </c>
      <c r="P28" s="325"/>
    </row>
    <row r="29" spans="1:16" ht="63" x14ac:dyDescent="0.25">
      <c r="A29" s="82"/>
      <c r="B29" s="82"/>
      <c r="C29" s="82"/>
      <c r="D29" s="82"/>
      <c r="E29" s="79"/>
      <c r="F29" s="160" t="s">
        <v>60</v>
      </c>
      <c r="G29" s="80" t="s">
        <v>109</v>
      </c>
      <c r="H29" s="92" t="s">
        <v>104</v>
      </c>
      <c r="I29" s="46">
        <v>15</v>
      </c>
      <c r="J29" s="46">
        <v>15</v>
      </c>
      <c r="K29" s="46">
        <v>7597.5</v>
      </c>
      <c r="L29" s="46">
        <v>7597.5</v>
      </c>
      <c r="M29" s="46">
        <v>7597.5</v>
      </c>
      <c r="N29" s="27">
        <f t="shared" si="4"/>
        <v>100</v>
      </c>
      <c r="O29" s="14">
        <f t="shared" si="5"/>
        <v>100</v>
      </c>
      <c r="P29" s="325"/>
    </row>
    <row r="30" spans="1:16" ht="30" customHeight="1" x14ac:dyDescent="0.25">
      <c r="A30" s="105"/>
      <c r="B30" s="105"/>
      <c r="C30" s="105"/>
      <c r="D30" s="105"/>
      <c r="E30" s="79"/>
      <c r="F30" s="172" t="s">
        <v>159</v>
      </c>
      <c r="G30" s="80" t="s">
        <v>158</v>
      </c>
      <c r="H30" s="92" t="s">
        <v>104</v>
      </c>
      <c r="I30" s="46">
        <v>96</v>
      </c>
      <c r="J30" s="46">
        <v>96</v>
      </c>
      <c r="K30" s="46">
        <v>629.79999999999995</v>
      </c>
      <c r="L30" s="46">
        <v>629.70000000000005</v>
      </c>
      <c r="M30" s="46">
        <v>629.70000000000005</v>
      </c>
      <c r="N30" s="27">
        <f t="shared" si="4"/>
        <v>100</v>
      </c>
      <c r="O30" s="14">
        <f t="shared" si="5"/>
        <v>100</v>
      </c>
      <c r="P30" s="325"/>
    </row>
    <row r="31" spans="1:16" ht="51" customHeight="1" x14ac:dyDescent="0.25">
      <c r="A31" s="149"/>
      <c r="B31" s="149"/>
      <c r="C31" s="149"/>
      <c r="D31" s="149"/>
      <c r="E31" s="79"/>
      <c r="F31" s="172" t="s">
        <v>205</v>
      </c>
      <c r="G31" s="80" t="s">
        <v>189</v>
      </c>
      <c r="H31" s="92" t="s">
        <v>104</v>
      </c>
      <c r="I31" s="46">
        <v>62</v>
      </c>
      <c r="J31" s="46">
        <v>62</v>
      </c>
      <c r="K31" s="46">
        <v>61.9</v>
      </c>
      <c r="L31" s="46">
        <v>61.9</v>
      </c>
      <c r="M31" s="46">
        <v>61.9</v>
      </c>
      <c r="N31" s="27">
        <f t="shared" si="4"/>
        <v>100</v>
      </c>
      <c r="O31" s="14">
        <f t="shared" si="5"/>
        <v>100</v>
      </c>
      <c r="P31" s="325"/>
    </row>
    <row r="32" spans="1:16" ht="30" customHeight="1" x14ac:dyDescent="0.25">
      <c r="A32" s="149"/>
      <c r="B32" s="149"/>
      <c r="C32" s="149"/>
      <c r="D32" s="149"/>
      <c r="E32" s="79"/>
      <c r="F32" s="172" t="s">
        <v>209</v>
      </c>
      <c r="G32" s="80" t="s">
        <v>208</v>
      </c>
      <c r="H32" s="92" t="s">
        <v>35</v>
      </c>
      <c r="I32" s="46">
        <v>30</v>
      </c>
      <c r="J32" s="46">
        <v>4</v>
      </c>
      <c r="K32" s="46">
        <v>336</v>
      </c>
      <c r="L32" s="46">
        <v>336</v>
      </c>
      <c r="M32" s="46">
        <v>336</v>
      </c>
      <c r="N32" s="27">
        <f t="shared" si="4"/>
        <v>100</v>
      </c>
      <c r="O32" s="14">
        <f t="shared" si="5"/>
        <v>100</v>
      </c>
      <c r="P32" s="325"/>
    </row>
    <row r="33" spans="1:22" ht="52.5" customHeight="1" x14ac:dyDescent="0.25">
      <c r="A33" s="149"/>
      <c r="B33" s="149"/>
      <c r="C33" s="149"/>
      <c r="D33" s="149"/>
      <c r="E33" s="79"/>
      <c r="F33" s="172" t="s">
        <v>220</v>
      </c>
      <c r="G33" s="80" t="s">
        <v>220</v>
      </c>
      <c r="H33" s="92" t="s">
        <v>221</v>
      </c>
      <c r="I33" s="46">
        <v>32</v>
      </c>
      <c r="J33" s="46">
        <v>0</v>
      </c>
      <c r="K33" s="46">
        <v>952.3</v>
      </c>
      <c r="L33" s="46">
        <v>952.3</v>
      </c>
      <c r="M33" s="46">
        <v>0</v>
      </c>
      <c r="N33" s="27">
        <f t="shared" si="4"/>
        <v>0</v>
      </c>
      <c r="O33" s="14">
        <f t="shared" si="5"/>
        <v>0</v>
      </c>
      <c r="P33" s="325"/>
    </row>
    <row r="34" spans="1:22" ht="52.5" customHeight="1" x14ac:dyDescent="0.25">
      <c r="A34" s="149"/>
      <c r="B34" s="149"/>
      <c r="C34" s="149"/>
      <c r="D34" s="149"/>
      <c r="E34" s="79"/>
      <c r="F34" s="172" t="s">
        <v>222</v>
      </c>
      <c r="G34" s="80" t="s">
        <v>222</v>
      </c>
      <c r="H34" s="92" t="s">
        <v>223</v>
      </c>
      <c r="I34" s="46">
        <v>4050.1</v>
      </c>
      <c r="J34" s="46">
        <v>0</v>
      </c>
      <c r="K34" s="46">
        <v>4050.1</v>
      </c>
      <c r="L34" s="46">
        <v>4050.1</v>
      </c>
      <c r="M34" s="46">
        <v>0</v>
      </c>
      <c r="N34" s="27">
        <f t="shared" si="4"/>
        <v>0</v>
      </c>
      <c r="O34" s="14">
        <f t="shared" si="5"/>
        <v>0</v>
      </c>
      <c r="P34" s="325"/>
    </row>
    <row r="35" spans="1:22" x14ac:dyDescent="0.25">
      <c r="A35" s="83" t="s">
        <v>71</v>
      </c>
      <c r="B35" s="83" t="s">
        <v>112</v>
      </c>
      <c r="C35" s="83" t="s">
        <v>25</v>
      </c>
      <c r="D35" s="282" t="s">
        <v>25</v>
      </c>
      <c r="E35" s="282"/>
      <c r="F35" s="84" t="s">
        <v>190</v>
      </c>
      <c r="G35" s="81" t="s">
        <v>191</v>
      </c>
      <c r="H35" s="13" t="s">
        <v>36</v>
      </c>
      <c r="I35" s="46">
        <v>15.5</v>
      </c>
      <c r="J35" s="46">
        <v>101.4</v>
      </c>
      <c r="K35" s="324">
        <v>4336.3</v>
      </c>
      <c r="L35" s="324">
        <v>4336.3</v>
      </c>
      <c r="M35" s="324">
        <v>1870.6</v>
      </c>
      <c r="N35" s="14">
        <f t="shared" si="4"/>
        <v>43.1</v>
      </c>
      <c r="O35" s="14">
        <f t="shared" si="5"/>
        <v>43.1</v>
      </c>
      <c r="P35" s="325"/>
    </row>
    <row r="36" spans="1:22" ht="40.5" hidden="1" customHeight="1" x14ac:dyDescent="0.25">
      <c r="A36" s="83" t="s">
        <v>71</v>
      </c>
      <c r="B36" s="83" t="s">
        <v>24</v>
      </c>
      <c r="C36" s="83" t="s">
        <v>25</v>
      </c>
      <c r="D36" s="282" t="s">
        <v>25</v>
      </c>
      <c r="E36" s="282"/>
      <c r="F36" s="81" t="s">
        <v>93</v>
      </c>
      <c r="G36" s="81"/>
      <c r="H36" s="13" t="s">
        <v>36</v>
      </c>
      <c r="I36" s="108"/>
      <c r="J36" s="46"/>
      <c r="K36" s="108">
        <f>K37</f>
        <v>0</v>
      </c>
      <c r="L36" s="108">
        <f>L37</f>
        <v>0</v>
      </c>
      <c r="M36" s="46">
        <v>0</v>
      </c>
      <c r="N36" s="14" t="e">
        <f t="shared" ref="N36:N37" si="6">ROUND(M36/K36*100,1)</f>
        <v>#DIV/0!</v>
      </c>
      <c r="O36" s="14" t="e">
        <f t="shared" ref="O36:O38" si="7">ROUND(M36/L36*100,1)</f>
        <v>#DIV/0!</v>
      </c>
      <c r="P36" s="325"/>
    </row>
    <row r="37" spans="1:22" ht="42" hidden="1" x14ac:dyDescent="0.25">
      <c r="A37" s="83"/>
      <c r="B37" s="83"/>
      <c r="C37" s="83"/>
      <c r="D37" s="83"/>
      <c r="E37" s="79">
        <v>3</v>
      </c>
      <c r="F37" s="81" t="s">
        <v>192</v>
      </c>
      <c r="G37" s="80" t="s">
        <v>193</v>
      </c>
      <c r="H37" s="13" t="s">
        <v>36</v>
      </c>
      <c r="I37" s="46">
        <v>0</v>
      </c>
      <c r="J37" s="46"/>
      <c r="K37" s="46">
        <v>0</v>
      </c>
      <c r="L37" s="46">
        <v>0</v>
      </c>
      <c r="M37" s="46">
        <v>0</v>
      </c>
      <c r="N37" s="14" t="e">
        <f t="shared" si="6"/>
        <v>#DIV/0!</v>
      </c>
      <c r="O37" s="14" t="e">
        <f t="shared" si="7"/>
        <v>#DIV/0!</v>
      </c>
      <c r="P37" s="325"/>
    </row>
    <row r="38" spans="1:22" x14ac:dyDescent="0.25">
      <c r="A38" s="132" t="s">
        <v>71</v>
      </c>
      <c r="B38" s="132" t="s">
        <v>113</v>
      </c>
      <c r="C38" s="132" t="s">
        <v>25</v>
      </c>
      <c r="D38" s="132"/>
      <c r="E38" s="79"/>
      <c r="F38" s="84" t="s">
        <v>94</v>
      </c>
      <c r="G38" s="188"/>
      <c r="H38" s="15"/>
      <c r="I38" s="33">
        <f>I39+I40+I42</f>
        <v>0</v>
      </c>
      <c r="J38" s="33">
        <f>J39+J40+J42</f>
        <v>0</v>
      </c>
      <c r="K38" s="33">
        <f>K39+K40+K42</f>
        <v>0</v>
      </c>
      <c r="L38" s="16">
        <f>L39+L40+L42</f>
        <v>0</v>
      </c>
      <c r="M38" s="16">
        <f>M39+M40+M42</f>
        <v>0</v>
      </c>
      <c r="N38" s="14"/>
      <c r="O38" s="14" t="e">
        <f t="shared" si="7"/>
        <v>#DIV/0!</v>
      </c>
      <c r="P38" s="325"/>
    </row>
    <row r="39" spans="1:22" x14ac:dyDescent="0.25">
      <c r="A39" s="83">
        <v>16</v>
      </c>
      <c r="B39" s="83" t="s">
        <v>113</v>
      </c>
      <c r="C39" s="83" t="s">
        <v>25</v>
      </c>
      <c r="D39" s="83" t="s">
        <v>25</v>
      </c>
      <c r="E39" s="79">
        <v>3</v>
      </c>
      <c r="F39" s="81" t="s">
        <v>101</v>
      </c>
      <c r="G39" s="80" t="s">
        <v>106</v>
      </c>
      <c r="H39" s="13" t="s">
        <v>36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27" t="e">
        <f t="shared" si="2"/>
        <v>#DIV/0!</v>
      </c>
      <c r="O39" s="27" t="e">
        <f t="shared" si="3"/>
        <v>#DIV/0!</v>
      </c>
      <c r="P39" s="325"/>
    </row>
    <row r="40" spans="1:22" ht="42" x14ac:dyDescent="0.25">
      <c r="A40" s="178">
        <v>17</v>
      </c>
      <c r="B40" s="178" t="s">
        <v>113</v>
      </c>
      <c r="C40" s="178" t="s">
        <v>25</v>
      </c>
      <c r="D40" s="178" t="s">
        <v>21</v>
      </c>
      <c r="E40" s="79"/>
      <c r="F40" s="81" t="s">
        <v>202</v>
      </c>
      <c r="G40" s="80"/>
      <c r="H40" s="13"/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27"/>
      <c r="O40" s="27"/>
      <c r="P40" s="325"/>
    </row>
    <row r="41" spans="1:22" ht="21" x14ac:dyDescent="0.25">
      <c r="A41" s="178"/>
      <c r="B41" s="178"/>
      <c r="C41" s="178"/>
      <c r="D41" s="86"/>
      <c r="E41" s="79"/>
      <c r="F41" s="81" t="s">
        <v>194</v>
      </c>
      <c r="G41" s="80" t="s">
        <v>127</v>
      </c>
      <c r="H41" s="13" t="s">
        <v>195</v>
      </c>
      <c r="I41" s="107">
        <v>0</v>
      </c>
      <c r="J41" s="107">
        <v>0</v>
      </c>
      <c r="K41" s="107">
        <v>726.1</v>
      </c>
      <c r="L41" s="107">
        <v>726.1</v>
      </c>
      <c r="M41" s="107">
        <v>0</v>
      </c>
      <c r="N41" s="27"/>
      <c r="O41" s="27"/>
      <c r="P41" s="325"/>
    </row>
    <row r="42" spans="1:22" ht="21" x14ac:dyDescent="0.25">
      <c r="A42" s="132" t="s">
        <v>71</v>
      </c>
      <c r="B42" s="132" t="s">
        <v>113</v>
      </c>
      <c r="C42" s="132" t="s">
        <v>21</v>
      </c>
      <c r="D42" s="86"/>
      <c r="E42" s="79"/>
      <c r="F42" s="84" t="s">
        <v>110</v>
      </c>
      <c r="G42" s="80"/>
      <c r="H42" s="13"/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27"/>
      <c r="O42" s="27"/>
      <c r="P42" s="325"/>
    </row>
    <row r="43" spans="1:22" ht="21" x14ac:dyDescent="0.25">
      <c r="A43" s="132" t="s">
        <v>71</v>
      </c>
      <c r="B43" s="132" t="s">
        <v>113</v>
      </c>
      <c r="C43" s="132" t="s">
        <v>21</v>
      </c>
      <c r="D43" s="86" t="s">
        <v>24</v>
      </c>
      <c r="E43" s="79"/>
      <c r="F43" s="84" t="s">
        <v>128</v>
      </c>
      <c r="G43" s="80" t="s">
        <v>127</v>
      </c>
      <c r="H43" s="13" t="s">
        <v>104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27"/>
      <c r="O43" s="27" t="e">
        <f t="shared" si="3"/>
        <v>#DIV/0!</v>
      </c>
      <c r="P43" s="325"/>
    </row>
    <row r="44" spans="1:22" x14ac:dyDescent="0.25">
      <c r="A44" s="85" t="s">
        <v>71</v>
      </c>
      <c r="B44" s="85" t="s">
        <v>114</v>
      </c>
      <c r="C44" s="85" t="s">
        <v>24</v>
      </c>
      <c r="D44" s="86"/>
      <c r="E44" s="79"/>
      <c r="F44" s="189" t="s">
        <v>96</v>
      </c>
      <c r="G44" s="80"/>
      <c r="H44" s="13"/>
      <c r="I44" s="107">
        <v>0</v>
      </c>
      <c r="J44" s="107">
        <v>0</v>
      </c>
      <c r="K44" s="107">
        <f>K45+K47</f>
        <v>0</v>
      </c>
      <c r="L44" s="107">
        <f>L45+L47</f>
        <v>0</v>
      </c>
      <c r="M44" s="107">
        <f>M45+M47</f>
        <v>0</v>
      </c>
      <c r="N44" s="27"/>
      <c r="O44" s="27"/>
      <c r="P44" s="325"/>
    </row>
    <row r="45" spans="1:22" ht="20.25" customHeight="1" x14ac:dyDescent="0.25">
      <c r="A45" s="85">
        <v>16</v>
      </c>
      <c r="B45" s="85" t="s">
        <v>114</v>
      </c>
      <c r="C45" s="85" t="s">
        <v>24</v>
      </c>
      <c r="D45" s="87" t="s">
        <v>24</v>
      </c>
      <c r="E45" s="88"/>
      <c r="F45" s="84" t="s">
        <v>97</v>
      </c>
      <c r="G45" s="84"/>
      <c r="H45" s="15"/>
      <c r="I45" s="221">
        <v>10</v>
      </c>
      <c r="J45" s="107">
        <v>0</v>
      </c>
      <c r="K45" s="107">
        <v>0</v>
      </c>
      <c r="L45" s="107">
        <v>0</v>
      </c>
      <c r="M45" s="107">
        <v>0</v>
      </c>
      <c r="N45" s="27" t="e">
        <f t="shared" si="2"/>
        <v>#DIV/0!</v>
      </c>
      <c r="O45" s="27" t="e">
        <f t="shared" si="3"/>
        <v>#DIV/0!</v>
      </c>
      <c r="P45" s="325"/>
    </row>
    <row r="46" spans="1:22" ht="50.25" hidden="1" customHeight="1" x14ac:dyDescent="0.25">
      <c r="A46" s="83"/>
      <c r="B46" s="83"/>
      <c r="C46" s="83"/>
      <c r="D46" s="83"/>
      <c r="E46" s="83">
        <v>2</v>
      </c>
      <c r="F46" s="81" t="s">
        <v>107</v>
      </c>
      <c r="G46" s="81" t="s">
        <v>84</v>
      </c>
      <c r="H46" s="13" t="s">
        <v>85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27" t="e">
        <f t="shared" si="2"/>
        <v>#DIV/0!</v>
      </c>
      <c r="O46" s="27" t="e">
        <f t="shared" si="3"/>
        <v>#DIV/0!</v>
      </c>
      <c r="P46" s="325"/>
    </row>
    <row r="47" spans="1:22" ht="21" x14ac:dyDescent="0.25">
      <c r="A47" s="83">
        <v>16</v>
      </c>
      <c r="B47" s="83" t="s">
        <v>114</v>
      </c>
      <c r="C47" s="83" t="s">
        <v>24</v>
      </c>
      <c r="D47" s="86" t="s">
        <v>25</v>
      </c>
      <c r="E47" s="83"/>
      <c r="F47" s="89" t="s">
        <v>98</v>
      </c>
      <c r="G47" s="89"/>
      <c r="H47" s="15"/>
      <c r="I47" s="107">
        <v>0</v>
      </c>
      <c r="J47" s="107">
        <v>0</v>
      </c>
      <c r="K47" s="107">
        <f>K48+K49</f>
        <v>0</v>
      </c>
      <c r="L47" s="107">
        <f t="shared" ref="L47" si="8">L48+L49</f>
        <v>0</v>
      </c>
      <c r="M47" s="107">
        <v>0</v>
      </c>
      <c r="N47" s="27" t="e">
        <f t="shared" si="2"/>
        <v>#DIV/0!</v>
      </c>
      <c r="O47" s="27" t="e">
        <f t="shared" si="3"/>
        <v>#DIV/0!</v>
      </c>
      <c r="P47" s="325"/>
    </row>
    <row r="48" spans="1:22" ht="31.5" customHeight="1" x14ac:dyDescent="0.25">
      <c r="A48" s="201"/>
      <c r="B48" s="201"/>
      <c r="C48" s="201"/>
      <c r="D48" s="201"/>
      <c r="E48" s="201"/>
      <c r="F48" s="91" t="s">
        <v>171</v>
      </c>
      <c r="G48" s="3" t="s">
        <v>172</v>
      </c>
      <c r="H48" s="13" t="s">
        <v>36</v>
      </c>
      <c r="I48" s="219">
        <v>350</v>
      </c>
      <c r="J48" s="219">
        <v>21.3</v>
      </c>
      <c r="K48" s="107">
        <v>0</v>
      </c>
      <c r="L48" s="107">
        <v>0</v>
      </c>
      <c r="M48" s="46">
        <v>0</v>
      </c>
      <c r="N48" s="14" t="e">
        <f t="shared" ref="N48:N49" si="9">ROUND(M48/K48*100,1)</f>
        <v>#DIV/0!</v>
      </c>
      <c r="O48" s="14"/>
      <c r="P48" s="325"/>
      <c r="Q48" s="2"/>
      <c r="R48" s="2"/>
      <c r="S48" s="2"/>
      <c r="T48" s="2"/>
      <c r="U48" s="2"/>
      <c r="V48" s="2"/>
    </row>
    <row r="49" spans="1:22" ht="31.5" customHeight="1" x14ac:dyDescent="0.25">
      <c r="A49" s="201"/>
      <c r="B49" s="201"/>
      <c r="C49" s="201"/>
      <c r="D49" s="201"/>
      <c r="E49" s="201"/>
      <c r="F49" s="91" t="s">
        <v>200</v>
      </c>
      <c r="G49" s="3" t="s">
        <v>201</v>
      </c>
      <c r="H49" s="13" t="s">
        <v>36</v>
      </c>
      <c r="I49" s="46"/>
      <c r="J49" s="46">
        <v>0</v>
      </c>
      <c r="K49" s="107">
        <v>0</v>
      </c>
      <c r="L49" s="107">
        <v>0</v>
      </c>
      <c r="M49" s="46">
        <v>0</v>
      </c>
      <c r="N49" s="14" t="e">
        <f t="shared" si="9"/>
        <v>#DIV/0!</v>
      </c>
      <c r="O49" s="14"/>
      <c r="P49" s="325"/>
    </row>
    <row r="50" spans="1:22" ht="21" x14ac:dyDescent="0.25">
      <c r="A50" s="150" t="s">
        <v>71</v>
      </c>
      <c r="B50" s="150" t="s">
        <v>114</v>
      </c>
      <c r="C50" s="150" t="s">
        <v>144</v>
      </c>
      <c r="D50" s="86"/>
      <c r="E50" s="150"/>
      <c r="F50" s="89" t="s">
        <v>145</v>
      </c>
      <c r="G50" s="89"/>
      <c r="H50" s="15"/>
      <c r="I50" s="107">
        <v>0</v>
      </c>
      <c r="J50" s="107">
        <v>0</v>
      </c>
      <c r="K50" s="33">
        <f>K51</f>
        <v>46853.7</v>
      </c>
      <c r="L50" s="33">
        <f t="shared" ref="L50:M50" si="10">L51</f>
        <v>46853.7</v>
      </c>
      <c r="M50" s="33">
        <f t="shared" si="10"/>
        <v>46853.7</v>
      </c>
      <c r="N50" s="16"/>
      <c r="O50" s="16"/>
      <c r="P50" s="325"/>
    </row>
    <row r="51" spans="1:22" ht="21" x14ac:dyDescent="0.25">
      <c r="A51" s="150" t="s">
        <v>71</v>
      </c>
      <c r="B51" s="150" t="s">
        <v>114</v>
      </c>
      <c r="C51" s="150" t="s">
        <v>144</v>
      </c>
      <c r="D51" s="86" t="s">
        <v>24</v>
      </c>
      <c r="E51" s="150"/>
      <c r="F51" s="84" t="s">
        <v>149</v>
      </c>
      <c r="G51" s="84"/>
      <c r="H51" s="170"/>
      <c r="I51" s="194"/>
      <c r="J51" s="135"/>
      <c r="K51" s="33">
        <f>K52+K53+K54+K56+K57+K58+K59+K60+K55</f>
        <v>46853.7</v>
      </c>
      <c r="L51" s="33">
        <f t="shared" ref="L51:M51" si="11">L52+L53+L54+L56+L57+L58+L59+L60+L55</f>
        <v>46853.7</v>
      </c>
      <c r="M51" s="33">
        <f t="shared" si="11"/>
        <v>46853.7</v>
      </c>
      <c r="N51" s="16"/>
      <c r="O51" s="16"/>
      <c r="P51" s="325"/>
    </row>
    <row r="52" spans="1:22" ht="65.25" customHeight="1" x14ac:dyDescent="0.25">
      <c r="A52" s="150"/>
      <c r="B52" s="150"/>
      <c r="C52" s="150"/>
      <c r="D52" s="150"/>
      <c r="E52" s="150">
        <v>2</v>
      </c>
      <c r="F52" s="81" t="s">
        <v>196</v>
      </c>
      <c r="G52" s="3" t="s">
        <v>173</v>
      </c>
      <c r="H52" s="92" t="s">
        <v>36</v>
      </c>
      <c r="I52" s="219">
        <v>10</v>
      </c>
      <c r="J52" s="219">
        <v>0</v>
      </c>
      <c r="K52" s="46">
        <v>46.4</v>
      </c>
      <c r="L52" s="46">
        <v>46.4</v>
      </c>
      <c r="M52" s="46">
        <v>46.4</v>
      </c>
      <c r="N52" s="14">
        <f t="shared" ref="N52" si="12">ROUND(M52/K52*100,1)</f>
        <v>100</v>
      </c>
      <c r="O52" s="14">
        <f t="shared" ref="O52" si="13">ROUND(M52/L52*100,1)</f>
        <v>100</v>
      </c>
      <c r="P52" s="325"/>
    </row>
    <row r="53" spans="1:22" ht="57" customHeight="1" x14ac:dyDescent="0.25">
      <c r="A53" s="83"/>
      <c r="B53" s="83"/>
      <c r="C53" s="83"/>
      <c r="D53" s="83"/>
      <c r="E53" s="90">
        <v>2</v>
      </c>
      <c r="F53" s="171" t="s">
        <v>160</v>
      </c>
      <c r="G53" s="171" t="s">
        <v>161</v>
      </c>
      <c r="H53" s="92" t="s">
        <v>36</v>
      </c>
      <c r="I53" s="219">
        <v>1500</v>
      </c>
      <c r="J53" s="219">
        <v>76.599999999999994</v>
      </c>
      <c r="K53" s="46">
        <v>3657.3</v>
      </c>
      <c r="L53" s="46">
        <v>3657.3</v>
      </c>
      <c r="M53" s="46">
        <v>3657.3</v>
      </c>
      <c r="N53" s="27">
        <f t="shared" si="2"/>
        <v>100</v>
      </c>
      <c r="O53" s="14">
        <f t="shared" si="3"/>
        <v>100</v>
      </c>
      <c r="P53" s="325"/>
    </row>
    <row r="54" spans="1:22" ht="35.25" customHeight="1" x14ac:dyDescent="0.25">
      <c r="A54" s="93"/>
      <c r="B54" s="93"/>
      <c r="C54" s="93"/>
      <c r="D54" s="93"/>
      <c r="E54" s="94"/>
      <c r="F54" s="91" t="s">
        <v>162</v>
      </c>
      <c r="G54" s="91" t="s">
        <v>163</v>
      </c>
      <c r="H54" s="95" t="s">
        <v>36</v>
      </c>
      <c r="I54" s="220">
        <v>886.06</v>
      </c>
      <c r="J54" s="220">
        <v>886.06</v>
      </c>
      <c r="K54" s="109">
        <v>18838.8</v>
      </c>
      <c r="L54" s="109">
        <v>18838.8</v>
      </c>
      <c r="M54" s="109">
        <v>18838.8</v>
      </c>
      <c r="N54" s="40">
        <f t="shared" si="2"/>
        <v>100</v>
      </c>
      <c r="O54" s="40">
        <f t="shared" si="3"/>
        <v>100</v>
      </c>
      <c r="P54" s="325"/>
    </row>
    <row r="55" spans="1:22" ht="35.25" customHeight="1" x14ac:dyDescent="0.25">
      <c r="A55" s="218"/>
      <c r="B55" s="218"/>
      <c r="C55" s="218"/>
      <c r="D55" s="218"/>
      <c r="E55" s="94"/>
      <c r="F55" s="91" t="s">
        <v>212</v>
      </c>
      <c r="G55" s="91" t="s">
        <v>163</v>
      </c>
      <c r="H55" s="95" t="s">
        <v>36</v>
      </c>
      <c r="I55" s="220">
        <v>226.51</v>
      </c>
      <c r="J55" s="220">
        <v>0</v>
      </c>
      <c r="K55" s="109"/>
      <c r="L55" s="109"/>
      <c r="M55" s="109"/>
      <c r="N55" s="40"/>
      <c r="O55" s="40"/>
      <c r="P55" s="325"/>
    </row>
    <row r="56" spans="1:22" ht="36" customHeight="1" x14ac:dyDescent="0.25">
      <c r="A56" s="83"/>
      <c r="B56" s="83"/>
      <c r="C56" s="83"/>
      <c r="D56" s="83"/>
      <c r="E56" s="83"/>
      <c r="F56" s="91" t="s">
        <v>164</v>
      </c>
      <c r="G56" s="96" t="s">
        <v>108</v>
      </c>
      <c r="H56" s="13" t="s">
        <v>36</v>
      </c>
      <c r="I56" s="219">
        <v>1231.07</v>
      </c>
      <c r="J56" s="219">
        <v>1156.67</v>
      </c>
      <c r="K56" s="46">
        <v>4830.8</v>
      </c>
      <c r="L56" s="46">
        <v>4830.8</v>
      </c>
      <c r="M56" s="46">
        <v>4830.8</v>
      </c>
      <c r="N56" s="27">
        <f t="shared" si="2"/>
        <v>100</v>
      </c>
      <c r="O56" s="27">
        <f t="shared" si="3"/>
        <v>100</v>
      </c>
      <c r="P56" s="325"/>
    </row>
    <row r="57" spans="1:22" ht="50.25" customHeight="1" x14ac:dyDescent="0.25">
      <c r="A57" s="83"/>
      <c r="B57" s="83"/>
      <c r="C57" s="83"/>
      <c r="D57" s="83"/>
      <c r="E57" s="90">
        <v>2</v>
      </c>
      <c r="F57" s="91" t="s">
        <v>165</v>
      </c>
      <c r="G57" s="91" t="s">
        <v>166</v>
      </c>
      <c r="H57" s="92" t="s">
        <v>36</v>
      </c>
      <c r="I57" s="219">
        <v>50</v>
      </c>
      <c r="J57" s="219">
        <v>0</v>
      </c>
      <c r="K57" s="46">
        <v>106.1</v>
      </c>
      <c r="L57" s="46">
        <v>106.1</v>
      </c>
      <c r="M57" s="46">
        <v>106.1</v>
      </c>
      <c r="N57" s="27">
        <f t="shared" si="2"/>
        <v>100</v>
      </c>
      <c r="O57" s="14">
        <f t="shared" si="3"/>
        <v>100</v>
      </c>
      <c r="P57" s="325"/>
    </row>
    <row r="58" spans="1:22" ht="43.5" customHeight="1" x14ac:dyDescent="0.25">
      <c r="A58" s="93"/>
      <c r="B58" s="93"/>
      <c r="C58" s="93"/>
      <c r="D58" s="93"/>
      <c r="E58" s="94"/>
      <c r="F58" s="91" t="s">
        <v>167</v>
      </c>
      <c r="G58" s="91" t="s">
        <v>168</v>
      </c>
      <c r="H58" s="95" t="s">
        <v>36</v>
      </c>
      <c r="I58" s="220">
        <v>16</v>
      </c>
      <c r="J58" s="220">
        <v>16</v>
      </c>
      <c r="K58" s="109">
        <v>166.1</v>
      </c>
      <c r="L58" s="109">
        <v>166.1</v>
      </c>
      <c r="M58" s="109">
        <v>166.1</v>
      </c>
      <c r="N58" s="40">
        <f t="shared" si="2"/>
        <v>100</v>
      </c>
      <c r="O58" s="40">
        <f t="shared" si="3"/>
        <v>100</v>
      </c>
      <c r="P58" s="325"/>
    </row>
    <row r="59" spans="1:22" ht="52.5" x14ac:dyDescent="0.25">
      <c r="A59" s="83"/>
      <c r="B59" s="83"/>
      <c r="C59" s="83"/>
      <c r="D59" s="83"/>
      <c r="E59" s="90">
        <v>2</v>
      </c>
      <c r="F59" s="91" t="s">
        <v>169</v>
      </c>
      <c r="G59" s="91" t="s">
        <v>170</v>
      </c>
      <c r="H59" s="13" t="s">
        <v>36</v>
      </c>
      <c r="I59" s="219">
        <v>4500</v>
      </c>
      <c r="J59" s="219">
        <v>1638.32</v>
      </c>
      <c r="K59" s="107">
        <v>16787.5</v>
      </c>
      <c r="L59" s="107">
        <v>16787.5</v>
      </c>
      <c r="M59" s="107">
        <v>16787.5</v>
      </c>
      <c r="N59" s="27">
        <f t="shared" ref="N59:N60" si="14">ROUND(M59/K59*100,1)</f>
        <v>100</v>
      </c>
      <c r="O59" s="40"/>
      <c r="P59" s="325"/>
    </row>
    <row r="60" spans="1:22" ht="31.5" customHeight="1" x14ac:dyDescent="0.25">
      <c r="A60" s="201"/>
      <c r="B60" s="201"/>
      <c r="C60" s="201"/>
      <c r="D60" s="201"/>
      <c r="E60" s="211"/>
      <c r="F60" s="91" t="s">
        <v>197</v>
      </c>
      <c r="G60" s="3" t="s">
        <v>198</v>
      </c>
      <c r="H60" s="13" t="s">
        <v>36</v>
      </c>
      <c r="I60" s="219">
        <v>400</v>
      </c>
      <c r="J60" s="219">
        <v>5</v>
      </c>
      <c r="K60" s="107">
        <v>2420.6999999999998</v>
      </c>
      <c r="L60" s="107">
        <v>2420.6999999999998</v>
      </c>
      <c r="M60" s="107">
        <v>2420.6999999999998</v>
      </c>
      <c r="N60" s="14">
        <f t="shared" si="14"/>
        <v>100</v>
      </c>
      <c r="O60" s="14"/>
      <c r="P60" s="2"/>
      <c r="Q60" s="2"/>
      <c r="R60" s="2"/>
      <c r="S60" s="2"/>
      <c r="T60" s="2"/>
      <c r="U60" s="2"/>
      <c r="V60" s="2"/>
    </row>
    <row r="61" spans="1:22" ht="40.15" customHeight="1" x14ac:dyDescent="0.3">
      <c r="A61" s="97"/>
      <c r="B61" s="97"/>
      <c r="C61" s="97"/>
      <c r="D61" s="97"/>
      <c r="E61" s="97"/>
      <c r="F61" s="98" t="s">
        <v>203</v>
      </c>
      <c r="G61" s="98"/>
      <c r="H61" s="98"/>
      <c r="I61" s="99"/>
      <c r="J61" s="98"/>
      <c r="K61" s="100"/>
      <c r="L61" s="98" t="s">
        <v>204</v>
      </c>
      <c r="M61" s="98"/>
      <c r="N61" s="97"/>
      <c r="O61" s="97"/>
    </row>
    <row r="64" spans="1:22" x14ac:dyDescent="0.25">
      <c r="L64" s="41"/>
      <c r="M64" s="41"/>
    </row>
    <row r="67" spans="12:14" x14ac:dyDescent="0.25">
      <c r="L67" s="41"/>
      <c r="N67" s="42"/>
    </row>
    <row r="69" spans="12:14" x14ac:dyDescent="0.25">
      <c r="M69" s="41"/>
    </row>
  </sheetData>
  <mergeCells count="29">
    <mergeCell ref="N10:O10"/>
    <mergeCell ref="D11:E11"/>
    <mergeCell ref="D14:E14"/>
    <mergeCell ref="A3:O3"/>
    <mergeCell ref="H4:I4"/>
    <mergeCell ref="A6:F6"/>
    <mergeCell ref="G6:M6"/>
    <mergeCell ref="A8:F8"/>
    <mergeCell ref="K10:M10"/>
    <mergeCell ref="A10:E10"/>
    <mergeCell ref="F10:F11"/>
    <mergeCell ref="G10:G11"/>
    <mergeCell ref="H10:H11"/>
    <mergeCell ref="I10:J10"/>
    <mergeCell ref="D24:E24"/>
    <mergeCell ref="D25:E25"/>
    <mergeCell ref="D15:E15"/>
    <mergeCell ref="D18:E18"/>
    <mergeCell ref="D23:E23"/>
    <mergeCell ref="D21:E21"/>
    <mergeCell ref="D22:E22"/>
    <mergeCell ref="D20:E20"/>
    <mergeCell ref="D35:E35"/>
    <mergeCell ref="D36:E36"/>
    <mergeCell ref="D26:E26"/>
    <mergeCell ref="A27:A28"/>
    <mergeCell ref="B27:B28"/>
    <mergeCell ref="C27:C28"/>
    <mergeCell ref="D27:D28"/>
  </mergeCells>
  <pageMargins left="0.11811023622047245" right="0" top="0.15748031496062992" bottom="0.15748031496062992" header="0.11811023622047245" footer="0.11811023622047245"/>
  <pageSetup paperSize="9" scale="86" fitToHeight="3" orientation="landscape" r:id="rId1"/>
  <rowBreaks count="1" manualBreakCount="1">
    <brk id="2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"/>
  <sheetViews>
    <sheetView topLeftCell="A61" zoomScale="70" zoomScaleNormal="70" zoomScaleSheetLayoutView="100" workbookViewId="0">
      <selection activeCell="G24" sqref="G24"/>
    </sheetView>
  </sheetViews>
  <sheetFormatPr defaultRowHeight="15" x14ac:dyDescent="0.25"/>
  <cols>
    <col min="1" max="2" width="9.140625" style="6"/>
    <col min="3" max="3" width="6.28515625" style="6" customWidth="1"/>
    <col min="4" max="4" width="59.140625" customWidth="1"/>
    <col min="5" max="5" width="8" customWidth="1"/>
    <col min="6" max="6" width="12.140625" style="34" customWidth="1"/>
    <col min="7" max="7" width="10.28515625" style="34" customWidth="1"/>
    <col min="8" max="8" width="16.85546875" style="34" customWidth="1"/>
    <col min="9" max="9" width="13.28515625" style="34" customWidth="1"/>
    <col min="10" max="10" width="37.5703125" style="104" customWidth="1"/>
    <col min="11" max="11" width="13.42578125" style="34" customWidth="1"/>
    <col min="12" max="12" width="16.28515625" style="34" customWidth="1"/>
    <col min="13" max="13" width="17" style="34" customWidth="1"/>
    <col min="14" max="14" width="17" hidden="1" customWidth="1"/>
    <col min="15" max="15" width="10.7109375" hidden="1" customWidth="1"/>
    <col min="16" max="17" width="0" hidden="1" customWidth="1"/>
  </cols>
  <sheetData>
    <row r="1" spans="1:15" s="9" customFormat="1" x14ac:dyDescent="0.25">
      <c r="A1" s="183"/>
      <c r="B1" s="183"/>
      <c r="C1" s="183"/>
      <c r="F1" s="32"/>
      <c r="G1" s="32"/>
      <c r="H1" s="32"/>
      <c r="I1" s="32"/>
      <c r="J1" s="185" t="s">
        <v>63</v>
      </c>
      <c r="K1" s="102"/>
      <c r="L1" s="102"/>
      <c r="M1" s="32"/>
    </row>
    <row r="2" spans="1:15" s="9" customFormat="1" x14ac:dyDescent="0.25">
      <c r="A2" s="183"/>
      <c r="B2" s="183"/>
      <c r="C2" s="183"/>
      <c r="F2" s="32"/>
      <c r="G2" s="32"/>
      <c r="H2" s="32"/>
      <c r="I2" s="32"/>
      <c r="J2" s="185"/>
      <c r="K2" s="102"/>
      <c r="L2" s="102"/>
      <c r="M2" s="32"/>
    </row>
    <row r="3" spans="1:15" s="9" customFormat="1" ht="20.25" customHeight="1" x14ac:dyDescent="0.3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184"/>
      <c r="M3" s="32"/>
    </row>
    <row r="4" spans="1:15" s="9" customFormat="1" ht="24.75" customHeight="1" x14ac:dyDescent="0.25">
      <c r="A4" s="183"/>
      <c r="B4" s="183"/>
      <c r="C4" s="183"/>
      <c r="F4" s="314" t="s">
        <v>59</v>
      </c>
      <c r="G4" s="314"/>
      <c r="H4" s="200" t="s">
        <v>214</v>
      </c>
      <c r="I4" s="32"/>
      <c r="J4" s="185"/>
      <c r="K4" s="102"/>
      <c r="L4" s="102"/>
      <c r="M4" s="32"/>
    </row>
    <row r="5" spans="1:15" s="9" customFormat="1" x14ac:dyDescent="0.25">
      <c r="A5" s="183"/>
      <c r="B5" s="183"/>
      <c r="C5" s="183"/>
      <c r="F5" s="32"/>
      <c r="G5" s="102"/>
      <c r="H5" s="73"/>
      <c r="I5" s="32"/>
      <c r="J5" s="185"/>
      <c r="K5" s="102"/>
      <c r="L5" s="102"/>
      <c r="M5" s="32"/>
    </row>
    <row r="6" spans="1:15" s="9" customFormat="1" x14ac:dyDescent="0.25">
      <c r="A6" s="273" t="s">
        <v>61</v>
      </c>
      <c r="B6" s="273"/>
      <c r="C6" s="273"/>
      <c r="D6" s="273"/>
      <c r="E6" s="315" t="s">
        <v>75</v>
      </c>
      <c r="F6" s="315"/>
      <c r="G6" s="315"/>
      <c r="H6" s="315"/>
      <c r="I6" s="315"/>
      <c r="J6" s="315"/>
      <c r="K6" s="103"/>
      <c r="L6" s="103"/>
      <c r="M6" s="32"/>
    </row>
    <row r="7" spans="1:15" s="9" customFormat="1" x14ac:dyDescent="0.25">
      <c r="A7" s="183"/>
      <c r="B7" s="183"/>
      <c r="C7" s="183"/>
      <c r="F7" s="32"/>
      <c r="G7" s="102"/>
      <c r="H7" s="73"/>
      <c r="I7" s="32"/>
      <c r="J7" s="185"/>
      <c r="K7" s="102"/>
      <c r="L7" s="102"/>
      <c r="M7" s="32"/>
    </row>
    <row r="8" spans="1:15" s="9" customFormat="1" ht="16.5" customHeight="1" x14ac:dyDescent="0.25">
      <c r="A8" s="273" t="s">
        <v>62</v>
      </c>
      <c r="B8" s="273"/>
      <c r="C8" s="273"/>
      <c r="D8" s="273"/>
      <c r="E8" s="315" t="s">
        <v>122</v>
      </c>
      <c r="F8" s="315"/>
      <c r="G8" s="315"/>
      <c r="H8" s="315"/>
      <c r="I8" s="315"/>
      <c r="J8" s="315"/>
      <c r="K8" s="32"/>
      <c r="L8" s="32"/>
      <c r="M8" s="32"/>
    </row>
    <row r="9" spans="1:15" s="9" customFormat="1" x14ac:dyDescent="0.25">
      <c r="A9" s="183"/>
      <c r="B9" s="183"/>
      <c r="C9" s="183"/>
      <c r="F9" s="32"/>
      <c r="G9" s="32"/>
      <c r="H9" s="32"/>
      <c r="I9" s="32"/>
      <c r="J9" s="185"/>
      <c r="K9" s="32"/>
      <c r="L9" s="32"/>
      <c r="M9" s="32"/>
    </row>
    <row r="10" spans="1:15" ht="48" customHeight="1" x14ac:dyDescent="0.25">
      <c r="A10" s="300" t="s">
        <v>4</v>
      </c>
      <c r="B10" s="301"/>
      <c r="C10" s="304" t="s">
        <v>54</v>
      </c>
      <c r="D10" s="307" t="s">
        <v>46</v>
      </c>
      <c r="E10" s="307" t="s">
        <v>55</v>
      </c>
      <c r="F10" s="308" t="s">
        <v>87</v>
      </c>
      <c r="G10" s="311" t="s">
        <v>47</v>
      </c>
      <c r="H10" s="311"/>
      <c r="I10" s="311" t="s">
        <v>88</v>
      </c>
      <c r="J10" s="308" t="s">
        <v>57</v>
      </c>
      <c r="K10" s="297" t="s">
        <v>66</v>
      </c>
      <c r="L10" s="297" t="s">
        <v>68</v>
      </c>
      <c r="M10" s="297" t="s">
        <v>67</v>
      </c>
      <c r="N10" s="20"/>
      <c r="O10" s="20"/>
    </row>
    <row r="11" spans="1:15" ht="25.5" customHeight="1" x14ac:dyDescent="0.25">
      <c r="A11" s="302"/>
      <c r="B11" s="303"/>
      <c r="C11" s="305"/>
      <c r="D11" s="307"/>
      <c r="E11" s="307"/>
      <c r="F11" s="309"/>
      <c r="G11" s="311" t="s">
        <v>56</v>
      </c>
      <c r="H11" s="311" t="s">
        <v>74</v>
      </c>
      <c r="I11" s="311"/>
      <c r="J11" s="309"/>
      <c r="K11" s="298"/>
      <c r="L11" s="298"/>
      <c r="M11" s="298"/>
      <c r="N11" s="20"/>
      <c r="O11" s="20"/>
    </row>
    <row r="12" spans="1:15" ht="36.75" customHeight="1" x14ac:dyDescent="0.25">
      <c r="A12" s="203" t="s">
        <v>8</v>
      </c>
      <c r="B12" s="203" t="s">
        <v>9</v>
      </c>
      <c r="C12" s="306"/>
      <c r="D12" s="307"/>
      <c r="E12" s="307"/>
      <c r="F12" s="310"/>
      <c r="G12" s="311"/>
      <c r="H12" s="311"/>
      <c r="I12" s="311"/>
      <c r="J12" s="310"/>
      <c r="K12" s="299"/>
      <c r="L12" s="299"/>
      <c r="M12" s="299"/>
      <c r="N12" s="212"/>
      <c r="O12" s="20"/>
    </row>
    <row r="13" spans="1:15" ht="15.75" x14ac:dyDescent="0.25">
      <c r="A13" s="203"/>
      <c r="B13" s="203"/>
      <c r="C13" s="203"/>
      <c r="D13" s="312" t="s">
        <v>134</v>
      </c>
      <c r="E13" s="312"/>
      <c r="F13" s="312"/>
      <c r="G13" s="312"/>
      <c r="H13" s="312"/>
      <c r="I13" s="312"/>
      <c r="J13" s="312"/>
      <c r="K13" s="204"/>
      <c r="L13" s="204"/>
      <c r="M13" s="204"/>
      <c r="N13" s="213"/>
      <c r="O13" s="2"/>
    </row>
    <row r="14" spans="1:15" ht="53.25" customHeight="1" x14ac:dyDescent="0.25">
      <c r="A14" s="203">
        <v>16</v>
      </c>
      <c r="B14" s="205"/>
      <c r="C14" s="203">
        <v>2</v>
      </c>
      <c r="D14" s="319" t="s">
        <v>49</v>
      </c>
      <c r="E14" s="318" t="s">
        <v>48</v>
      </c>
      <c r="F14" s="318">
        <v>45.9</v>
      </c>
      <c r="G14" s="318">
        <v>46.1</v>
      </c>
      <c r="H14" s="318">
        <v>45.9</v>
      </c>
      <c r="I14" s="320">
        <f>H14-G14</f>
        <v>-0.20000000000000284</v>
      </c>
      <c r="J14" s="321"/>
      <c r="K14" s="207">
        <f>ROUND(H14/G14*100,1)</f>
        <v>99.6</v>
      </c>
      <c r="L14" s="208">
        <f>K14</f>
        <v>99.6</v>
      </c>
      <c r="M14" s="292"/>
      <c r="N14" s="214">
        <v>0.996</v>
      </c>
      <c r="O14" s="21"/>
    </row>
    <row r="15" spans="1:15" ht="76.5" customHeight="1" x14ac:dyDescent="0.25">
      <c r="A15" s="203">
        <v>16</v>
      </c>
      <c r="B15" s="205"/>
      <c r="C15" s="203">
        <v>4</v>
      </c>
      <c r="D15" s="319" t="s">
        <v>50</v>
      </c>
      <c r="E15" s="319" t="s">
        <v>51</v>
      </c>
      <c r="F15" s="318">
        <v>289.3</v>
      </c>
      <c r="G15" s="318">
        <v>267</v>
      </c>
      <c r="H15" s="318">
        <v>134.4</v>
      </c>
      <c r="I15" s="318">
        <f>ROUND(H15/G15*100,1)</f>
        <v>50.3</v>
      </c>
      <c r="J15" s="321"/>
      <c r="K15" s="207">
        <f>ROUND(H15/G15*100,1)</f>
        <v>50.3</v>
      </c>
      <c r="L15" s="207">
        <f>K15</f>
        <v>50.3</v>
      </c>
      <c r="M15" s="292"/>
      <c r="N15" s="214">
        <v>0.52100000000000002</v>
      </c>
      <c r="O15" s="21"/>
    </row>
    <row r="16" spans="1:15" ht="66.75" customHeight="1" x14ac:dyDescent="0.25">
      <c r="A16" s="203">
        <v>16</v>
      </c>
      <c r="B16" s="205"/>
      <c r="C16" s="203">
        <v>5</v>
      </c>
      <c r="D16" s="319" t="s">
        <v>135</v>
      </c>
      <c r="E16" s="319" t="s">
        <v>48</v>
      </c>
      <c r="F16" s="318">
        <v>0.08</v>
      </c>
      <c r="G16" s="318">
        <v>0.215</v>
      </c>
      <c r="H16" s="322">
        <v>0.09</v>
      </c>
      <c r="I16" s="318">
        <f>H16-G16</f>
        <v>-0.125</v>
      </c>
      <c r="J16" s="321"/>
      <c r="K16" s="207">
        <f>ROUND(H16/G16*100,1)</f>
        <v>41.9</v>
      </c>
      <c r="L16" s="207">
        <f>K16</f>
        <v>41.9</v>
      </c>
      <c r="M16" s="209"/>
      <c r="N16" s="21"/>
      <c r="O16" s="21"/>
    </row>
    <row r="17" spans="1:17" ht="15.75" x14ac:dyDescent="0.25">
      <c r="A17" s="203"/>
      <c r="B17" s="205"/>
      <c r="C17" s="203"/>
      <c r="D17" s="323" t="s">
        <v>31</v>
      </c>
      <c r="E17" s="323"/>
      <c r="F17" s="323"/>
      <c r="G17" s="323"/>
      <c r="H17" s="323"/>
      <c r="I17" s="323"/>
      <c r="J17" s="323"/>
      <c r="K17" s="204"/>
      <c r="L17" s="204"/>
      <c r="M17" s="204"/>
      <c r="N17" s="2"/>
      <c r="O17" s="2"/>
    </row>
    <row r="18" spans="1:17" ht="66.75" customHeight="1" x14ac:dyDescent="0.25">
      <c r="A18" s="206">
        <v>16</v>
      </c>
      <c r="B18" s="210" t="s">
        <v>112</v>
      </c>
      <c r="C18" s="206">
        <v>1</v>
      </c>
      <c r="D18" s="319" t="s">
        <v>52</v>
      </c>
      <c r="E18" s="318" t="s">
        <v>48</v>
      </c>
      <c r="F18" s="318">
        <v>92.9</v>
      </c>
      <c r="G18" s="318">
        <v>91</v>
      </c>
      <c r="H18" s="318">
        <v>100</v>
      </c>
      <c r="I18" s="318">
        <f>H18-G18</f>
        <v>9</v>
      </c>
      <c r="J18" s="321"/>
      <c r="K18" s="207">
        <f>ROUND(H18/G18*100,1)</f>
        <v>109.9</v>
      </c>
      <c r="L18" s="207">
        <f>K18-7.9</f>
        <v>102</v>
      </c>
      <c r="M18" s="292"/>
      <c r="N18" s="21">
        <v>1</v>
      </c>
      <c r="O18" s="21">
        <v>6</v>
      </c>
      <c r="P18" s="21">
        <v>4</v>
      </c>
      <c r="Q18" s="21">
        <v>4</v>
      </c>
    </row>
    <row r="19" spans="1:17" ht="31.5" customHeight="1" x14ac:dyDescent="0.25">
      <c r="A19" s="206">
        <v>16</v>
      </c>
      <c r="B19" s="210" t="s">
        <v>112</v>
      </c>
      <c r="C19" s="206">
        <v>2</v>
      </c>
      <c r="D19" s="319" t="s">
        <v>53</v>
      </c>
      <c r="E19" s="318" t="s">
        <v>48</v>
      </c>
      <c r="F19" s="318">
        <v>0</v>
      </c>
      <c r="G19" s="318">
        <v>1.4</v>
      </c>
      <c r="H19" s="318">
        <v>3.6</v>
      </c>
      <c r="I19" s="318">
        <f>F19-G19</f>
        <v>-1.4</v>
      </c>
      <c r="J19" s="321"/>
      <c r="K19" s="204">
        <v>0</v>
      </c>
      <c r="L19" s="207">
        <f>K19+100</f>
        <v>100</v>
      </c>
      <c r="M19" s="292"/>
      <c r="N19" s="21">
        <v>1</v>
      </c>
      <c r="O19" s="21"/>
    </row>
    <row r="20" spans="1:17" ht="87" customHeight="1" x14ac:dyDescent="0.25">
      <c r="A20" s="206">
        <v>16</v>
      </c>
      <c r="B20" s="210" t="s">
        <v>112</v>
      </c>
      <c r="C20" s="206">
        <v>3</v>
      </c>
      <c r="D20" s="319" t="s">
        <v>136</v>
      </c>
      <c r="E20" s="318" t="s">
        <v>48</v>
      </c>
      <c r="F20" s="318">
        <v>19.8</v>
      </c>
      <c r="G20" s="318">
        <v>98.2</v>
      </c>
      <c r="H20" s="318">
        <v>0.09</v>
      </c>
      <c r="I20" s="318">
        <f>H20-G20</f>
        <v>-98.11</v>
      </c>
      <c r="J20" s="321"/>
      <c r="K20" s="207">
        <f>ROUND(H20/G20*100,1)</f>
        <v>0.1</v>
      </c>
      <c r="L20" s="207">
        <f>K20</f>
        <v>0.1</v>
      </c>
      <c r="M20" s="293"/>
      <c r="N20" s="21">
        <v>0.27</v>
      </c>
      <c r="O20" s="21"/>
    </row>
    <row r="21" spans="1:17" ht="15.75" x14ac:dyDescent="0.25">
      <c r="A21" s="206"/>
      <c r="B21" s="210"/>
      <c r="C21" s="206"/>
      <c r="D21" s="323" t="s">
        <v>0</v>
      </c>
      <c r="E21" s="323"/>
      <c r="F21" s="323"/>
      <c r="G21" s="323"/>
      <c r="H21" s="323"/>
      <c r="I21" s="323"/>
      <c r="J21" s="323"/>
      <c r="K21" s="204"/>
      <c r="L21" s="204"/>
      <c r="M21" s="204"/>
      <c r="N21" s="2"/>
      <c r="O21" s="2"/>
    </row>
    <row r="22" spans="1:17" ht="60.75" customHeight="1" x14ac:dyDescent="0.25">
      <c r="A22" s="206">
        <v>16</v>
      </c>
      <c r="B22" s="210" t="s">
        <v>113</v>
      </c>
      <c r="C22" s="206">
        <v>1</v>
      </c>
      <c r="D22" s="319" t="s">
        <v>118</v>
      </c>
      <c r="E22" s="319" t="s">
        <v>48</v>
      </c>
      <c r="F22" s="318">
        <v>59.5</v>
      </c>
      <c r="G22" s="318">
        <v>50</v>
      </c>
      <c r="H22" s="318">
        <v>61.8</v>
      </c>
      <c r="I22" s="318">
        <f>H22-G22</f>
        <v>11.799999999999997</v>
      </c>
      <c r="J22" s="321"/>
      <c r="K22" s="204">
        <f t="shared" ref="K22:K28" si="0">ROUND(H22/G22*100,1)</f>
        <v>123.6</v>
      </c>
      <c r="L22" s="204">
        <f>K22-9.4</f>
        <v>114.19999999999999</v>
      </c>
      <c r="M22" s="294" t="e">
        <f>ROUND((L22+#REF!+#REF!+L23)/4,1)</f>
        <v>#REF!</v>
      </c>
      <c r="N22" s="21">
        <v>1</v>
      </c>
      <c r="O22" s="21"/>
    </row>
    <row r="23" spans="1:17" ht="82.5" customHeight="1" x14ac:dyDescent="0.25">
      <c r="A23" s="206">
        <v>16</v>
      </c>
      <c r="B23" s="210" t="s">
        <v>113</v>
      </c>
      <c r="C23" s="206">
        <v>2</v>
      </c>
      <c r="D23" s="319" t="s">
        <v>58</v>
      </c>
      <c r="E23" s="319" t="s">
        <v>48</v>
      </c>
      <c r="F23" s="318">
        <v>89.7</v>
      </c>
      <c r="G23" s="318">
        <v>94.9</v>
      </c>
      <c r="H23" s="318">
        <v>89.1</v>
      </c>
      <c r="I23" s="318">
        <f>H23-G23</f>
        <v>-5.8000000000000114</v>
      </c>
      <c r="J23" s="321"/>
      <c r="K23" s="204">
        <f t="shared" si="0"/>
        <v>93.9</v>
      </c>
      <c r="L23" s="204">
        <f>K23</f>
        <v>93.9</v>
      </c>
      <c r="M23" s="295"/>
      <c r="N23" s="21">
        <v>0.878</v>
      </c>
      <c r="O23" s="21"/>
    </row>
    <row r="24" spans="1:17" ht="64.5" customHeight="1" x14ac:dyDescent="0.25">
      <c r="A24" s="206">
        <v>16</v>
      </c>
      <c r="B24" s="210" t="s">
        <v>113</v>
      </c>
      <c r="C24" s="206">
        <v>3</v>
      </c>
      <c r="D24" s="319" t="s">
        <v>137</v>
      </c>
      <c r="E24" s="319" t="s">
        <v>48</v>
      </c>
      <c r="F24" s="318">
        <v>61.6</v>
      </c>
      <c r="G24" s="318">
        <v>71.599999999999994</v>
      </c>
      <c r="H24" s="318">
        <v>27</v>
      </c>
      <c r="I24" s="318">
        <f>H24-G24</f>
        <v>-44.599999999999994</v>
      </c>
      <c r="J24" s="321"/>
      <c r="K24" s="204">
        <f t="shared" si="0"/>
        <v>37.700000000000003</v>
      </c>
      <c r="L24" s="204">
        <f>K24</f>
        <v>37.700000000000003</v>
      </c>
      <c r="M24" s="209"/>
      <c r="N24" s="21"/>
      <c r="O24" s="21"/>
    </row>
    <row r="25" spans="1:17" ht="123" customHeight="1" x14ac:dyDescent="0.25">
      <c r="A25" s="206">
        <v>16</v>
      </c>
      <c r="B25" s="210" t="s">
        <v>113</v>
      </c>
      <c r="C25" s="206">
        <v>4</v>
      </c>
      <c r="D25" s="319" t="s">
        <v>138</v>
      </c>
      <c r="E25" s="319" t="s">
        <v>48</v>
      </c>
      <c r="F25" s="318">
        <v>67.8</v>
      </c>
      <c r="G25" s="318"/>
      <c r="H25" s="318"/>
      <c r="I25" s="318"/>
      <c r="J25" s="321"/>
      <c r="K25" s="204" t="e">
        <f t="shared" si="0"/>
        <v>#DIV/0!</v>
      </c>
      <c r="L25" s="204" t="e">
        <f>K25</f>
        <v>#DIV/0!</v>
      </c>
      <c r="M25" s="209"/>
      <c r="N25" s="21"/>
      <c r="O25" s="21"/>
    </row>
    <row r="26" spans="1:17" ht="143.25" customHeight="1" x14ac:dyDescent="0.25">
      <c r="A26" s="206">
        <v>16</v>
      </c>
      <c r="B26" s="210" t="s">
        <v>113</v>
      </c>
      <c r="C26" s="206">
        <v>5</v>
      </c>
      <c r="D26" s="319" t="s">
        <v>139</v>
      </c>
      <c r="E26" s="319" t="s">
        <v>48</v>
      </c>
      <c r="F26" s="318">
        <v>15.9</v>
      </c>
      <c r="G26" s="318">
        <v>3</v>
      </c>
      <c r="H26" s="318">
        <v>63.3</v>
      </c>
      <c r="I26" s="318">
        <f>H26-G26</f>
        <v>60.3</v>
      </c>
      <c r="J26" s="321"/>
      <c r="K26" s="204">
        <f t="shared" si="0"/>
        <v>2110</v>
      </c>
      <c r="L26" s="204">
        <f t="shared" ref="L26:L28" si="1">K26</f>
        <v>2110</v>
      </c>
      <c r="M26" s="209"/>
      <c r="N26" s="21"/>
      <c r="O26" s="21"/>
    </row>
    <row r="27" spans="1:17" ht="93" customHeight="1" x14ac:dyDescent="0.25">
      <c r="A27" s="206">
        <v>16</v>
      </c>
      <c r="B27" s="210" t="s">
        <v>113</v>
      </c>
      <c r="C27" s="206">
        <v>6</v>
      </c>
      <c r="D27" s="319" t="s">
        <v>140</v>
      </c>
      <c r="E27" s="319" t="s">
        <v>141</v>
      </c>
      <c r="F27" s="318">
        <v>7.22</v>
      </c>
      <c r="G27" s="318">
        <v>7.22</v>
      </c>
      <c r="H27" s="318">
        <v>7.22</v>
      </c>
      <c r="I27" s="318">
        <v>100</v>
      </c>
      <c r="J27" s="321"/>
      <c r="K27" s="204">
        <f t="shared" si="0"/>
        <v>100</v>
      </c>
      <c r="L27" s="204">
        <f t="shared" si="1"/>
        <v>100</v>
      </c>
      <c r="M27" s="209"/>
      <c r="N27" s="21"/>
      <c r="O27" s="21"/>
    </row>
    <row r="28" spans="1:17" ht="176.25" customHeight="1" x14ac:dyDescent="0.25">
      <c r="A28" s="206">
        <v>16</v>
      </c>
      <c r="B28" s="210" t="s">
        <v>113</v>
      </c>
      <c r="C28" s="206">
        <v>7</v>
      </c>
      <c r="D28" s="319" t="s">
        <v>142</v>
      </c>
      <c r="E28" s="319" t="s">
        <v>48</v>
      </c>
      <c r="F28" s="318">
        <v>90</v>
      </c>
      <c r="G28" s="318">
        <v>90</v>
      </c>
      <c r="H28" s="318">
        <v>95</v>
      </c>
      <c r="I28" s="318">
        <f>H28-G28</f>
        <v>5</v>
      </c>
      <c r="J28" s="321"/>
      <c r="K28" s="204">
        <f t="shared" si="0"/>
        <v>105.6</v>
      </c>
      <c r="L28" s="204">
        <f t="shared" si="1"/>
        <v>105.6</v>
      </c>
      <c r="M28" s="209"/>
      <c r="N28" s="21"/>
      <c r="O28" s="21"/>
    </row>
    <row r="29" spans="1:17" ht="15.75" x14ac:dyDescent="0.25">
      <c r="A29" s="206"/>
      <c r="B29" s="210"/>
      <c r="C29" s="206"/>
      <c r="D29" s="323" t="s">
        <v>3</v>
      </c>
      <c r="E29" s="323"/>
      <c r="F29" s="323"/>
      <c r="G29" s="323"/>
      <c r="H29" s="323"/>
      <c r="I29" s="323"/>
      <c r="J29" s="323"/>
      <c r="K29" s="204"/>
      <c r="L29" s="204"/>
      <c r="M29" s="204"/>
      <c r="N29" s="2"/>
      <c r="O29" s="2"/>
    </row>
    <row r="30" spans="1:17" ht="81" customHeight="1" x14ac:dyDescent="0.25">
      <c r="A30" s="206">
        <v>16</v>
      </c>
      <c r="B30" s="210" t="s">
        <v>114</v>
      </c>
      <c r="C30" s="206">
        <v>1</v>
      </c>
      <c r="D30" s="319" t="s">
        <v>77</v>
      </c>
      <c r="E30" s="319" t="s">
        <v>48</v>
      </c>
      <c r="F30" s="318">
        <v>100</v>
      </c>
      <c r="G30" s="318">
        <v>100</v>
      </c>
      <c r="H30" s="318">
        <v>100</v>
      </c>
      <c r="I30" s="318">
        <v>0</v>
      </c>
      <c r="J30" s="321"/>
      <c r="K30" s="204">
        <f>ROUND(H30/G30*100,1)</f>
        <v>100</v>
      </c>
      <c r="L30" s="204">
        <f>K30</f>
        <v>100</v>
      </c>
      <c r="M30" s="209"/>
      <c r="N30" s="21">
        <v>1</v>
      </c>
      <c r="O30" s="21">
        <v>5</v>
      </c>
      <c r="P30" s="21">
        <v>4</v>
      </c>
      <c r="Q30" s="21">
        <v>3</v>
      </c>
    </row>
    <row r="31" spans="1:17" ht="81.75" customHeight="1" x14ac:dyDescent="0.25">
      <c r="A31" s="206">
        <v>16</v>
      </c>
      <c r="B31" s="210" t="s">
        <v>114</v>
      </c>
      <c r="C31" s="206">
        <v>2</v>
      </c>
      <c r="D31" s="319" t="s">
        <v>119</v>
      </c>
      <c r="E31" s="319" t="s">
        <v>36</v>
      </c>
      <c r="F31" s="318">
        <v>3127.3</v>
      </c>
      <c r="G31" s="318">
        <v>5101.6000000000004</v>
      </c>
      <c r="H31" s="318">
        <v>278.3</v>
      </c>
      <c r="I31" s="318">
        <f>ROUND(H31/G31*100,1)</f>
        <v>5.5</v>
      </c>
      <c r="J31" s="321"/>
      <c r="K31" s="204">
        <f>ROUND(H31/G31*100,1)</f>
        <v>5.5</v>
      </c>
      <c r="L31" s="204">
        <f>K31</f>
        <v>5.5</v>
      </c>
      <c r="M31" s="209"/>
      <c r="N31" s="21">
        <v>0.182</v>
      </c>
      <c r="O31" s="21"/>
    </row>
    <row r="32" spans="1:17" ht="74.25" customHeight="1" x14ac:dyDescent="0.25">
      <c r="A32" s="206">
        <v>16</v>
      </c>
      <c r="B32" s="210" t="s">
        <v>114</v>
      </c>
      <c r="C32" s="206">
        <v>4</v>
      </c>
      <c r="D32" s="319" t="s">
        <v>143</v>
      </c>
      <c r="E32" s="319" t="s">
        <v>48</v>
      </c>
      <c r="F32" s="318">
        <v>130.9</v>
      </c>
      <c r="G32" s="318">
        <v>94.6</v>
      </c>
      <c r="H32" s="318">
        <v>58.8</v>
      </c>
      <c r="I32" s="318">
        <f>H32-G32</f>
        <v>-35.799999999999997</v>
      </c>
      <c r="J32" s="321"/>
      <c r="K32" s="204">
        <f>ROUND(H32/G32*100,1)</f>
        <v>62.2</v>
      </c>
      <c r="L32" s="204">
        <f>K32</f>
        <v>62.2</v>
      </c>
      <c r="M32" s="209"/>
      <c r="N32" s="21"/>
      <c r="O32" s="21"/>
    </row>
    <row r="33" spans="1:17" ht="15.75" x14ac:dyDescent="0.25">
      <c r="A33" s="206"/>
      <c r="B33" s="210"/>
      <c r="C33" s="206"/>
      <c r="D33" s="323" t="s">
        <v>32</v>
      </c>
      <c r="E33" s="323"/>
      <c r="F33" s="323"/>
      <c r="G33" s="323"/>
      <c r="H33" s="323"/>
      <c r="I33" s="323"/>
      <c r="J33" s="323"/>
      <c r="K33" s="204"/>
      <c r="L33" s="204"/>
      <c r="M33" s="204"/>
      <c r="N33" s="2"/>
      <c r="O33" s="2"/>
    </row>
    <row r="34" spans="1:17" s="34" customFormat="1" ht="70.5" customHeight="1" x14ac:dyDescent="0.25">
      <c r="A34" s="206">
        <v>16</v>
      </c>
      <c r="B34" s="210" t="s">
        <v>115</v>
      </c>
      <c r="C34" s="206">
        <v>1</v>
      </c>
      <c r="D34" s="319" t="s">
        <v>78</v>
      </c>
      <c r="E34" s="319" t="s">
        <v>48</v>
      </c>
      <c r="F34" s="318">
        <v>3.6</v>
      </c>
      <c r="G34" s="318">
        <v>2.2000000000000002</v>
      </c>
      <c r="H34" s="320">
        <v>1.2</v>
      </c>
      <c r="I34" s="320">
        <f>H34-G34</f>
        <v>-1.0000000000000002</v>
      </c>
      <c r="J34" s="321"/>
      <c r="K34" s="204">
        <f>ROUND(H34/G34*100,1)</f>
        <v>54.5</v>
      </c>
      <c r="L34" s="204">
        <f t="shared" ref="L34:L39" si="2">K34</f>
        <v>54.5</v>
      </c>
      <c r="M34" s="296"/>
      <c r="N34" s="69">
        <v>0.17100000000000001</v>
      </c>
      <c r="O34" s="69">
        <v>6</v>
      </c>
      <c r="P34" s="69">
        <v>4</v>
      </c>
      <c r="Q34" s="69">
        <v>4</v>
      </c>
    </row>
    <row r="35" spans="1:17" s="34" customFormat="1" ht="185.25" customHeight="1" x14ac:dyDescent="0.25">
      <c r="A35" s="206">
        <v>16</v>
      </c>
      <c r="B35" s="210" t="s">
        <v>115</v>
      </c>
      <c r="C35" s="206">
        <v>2</v>
      </c>
      <c r="D35" s="319" t="s">
        <v>79</v>
      </c>
      <c r="E35" s="319" t="s">
        <v>48</v>
      </c>
      <c r="F35" s="318">
        <v>0</v>
      </c>
      <c r="G35" s="318">
        <v>0</v>
      </c>
      <c r="H35" s="318">
        <v>0</v>
      </c>
      <c r="I35" s="320">
        <f>H35-G35</f>
        <v>0</v>
      </c>
      <c r="J35" s="321"/>
      <c r="K35" s="204">
        <f>ROUND(H35/90*100,1)</f>
        <v>0</v>
      </c>
      <c r="L35" s="204">
        <f t="shared" si="2"/>
        <v>0</v>
      </c>
      <c r="M35" s="296"/>
      <c r="N35" s="69">
        <v>0.438</v>
      </c>
    </row>
    <row r="36" spans="1:17" s="34" customFormat="1" ht="156" customHeight="1" x14ac:dyDescent="0.25">
      <c r="A36" s="206">
        <v>16</v>
      </c>
      <c r="B36" s="210" t="s">
        <v>115</v>
      </c>
      <c r="C36" s="206">
        <v>3</v>
      </c>
      <c r="D36" s="319" t="s">
        <v>80</v>
      </c>
      <c r="E36" s="319" t="s">
        <v>48</v>
      </c>
      <c r="F36" s="318">
        <v>100</v>
      </c>
      <c r="G36" s="318">
        <v>100</v>
      </c>
      <c r="H36" s="318"/>
      <c r="I36" s="320">
        <f>H36/G36*100</f>
        <v>0</v>
      </c>
      <c r="J36" s="321"/>
      <c r="K36" s="204">
        <f>ROUND(H36/G36*100,1)</f>
        <v>0</v>
      </c>
      <c r="L36" s="204">
        <f t="shared" si="2"/>
        <v>0</v>
      </c>
      <c r="M36" s="296"/>
      <c r="N36" s="69">
        <v>1</v>
      </c>
      <c r="O36" s="34" t="e">
        <f>O34+O30+#REF!+O18+#REF!</f>
        <v>#REF!</v>
      </c>
      <c r="P36" s="34" t="e">
        <f>P34+P30+#REF!+P18+#REF!</f>
        <v>#REF!</v>
      </c>
      <c r="Q36" s="34" t="e">
        <f>Q34+Q30+#REF!+Q18+#REF!</f>
        <v>#REF!</v>
      </c>
    </row>
    <row r="37" spans="1:17" s="34" customFormat="1" ht="63" x14ac:dyDescent="0.25">
      <c r="A37" s="206">
        <v>16</v>
      </c>
      <c r="B37" s="210" t="s">
        <v>115</v>
      </c>
      <c r="C37" s="206">
        <v>4</v>
      </c>
      <c r="D37" s="319" t="s">
        <v>131</v>
      </c>
      <c r="E37" s="319" t="s">
        <v>48</v>
      </c>
      <c r="F37" s="318">
        <v>100</v>
      </c>
      <c r="G37" s="318">
        <v>92</v>
      </c>
      <c r="H37" s="318"/>
      <c r="I37" s="320">
        <f>H37-G37</f>
        <v>-92</v>
      </c>
      <c r="J37" s="321" t="s">
        <v>217</v>
      </c>
      <c r="K37" s="204">
        <f>ROUND(H37/90*100,1)</f>
        <v>0</v>
      </c>
      <c r="L37" s="204">
        <f t="shared" si="2"/>
        <v>0</v>
      </c>
      <c r="M37" s="296"/>
      <c r="N37" s="69">
        <v>1</v>
      </c>
    </row>
    <row r="38" spans="1:17" ht="75" customHeight="1" x14ac:dyDescent="0.25">
      <c r="A38" s="206">
        <v>16</v>
      </c>
      <c r="B38" s="210" t="s">
        <v>115</v>
      </c>
      <c r="C38" s="206">
        <v>5</v>
      </c>
      <c r="D38" s="319" t="s">
        <v>132</v>
      </c>
      <c r="E38" s="319" t="s">
        <v>120</v>
      </c>
      <c r="F38" s="318">
        <v>1</v>
      </c>
      <c r="G38" s="318" t="s">
        <v>81</v>
      </c>
      <c r="H38" s="318"/>
      <c r="I38" s="320">
        <v>100</v>
      </c>
      <c r="J38" s="321" t="s">
        <v>217</v>
      </c>
      <c r="K38" s="204">
        <v>100</v>
      </c>
      <c r="L38" s="204">
        <f t="shared" si="2"/>
        <v>100</v>
      </c>
      <c r="M38" s="296"/>
      <c r="N38" s="21">
        <v>1</v>
      </c>
    </row>
    <row r="39" spans="1:17" ht="76.5" customHeight="1" x14ac:dyDescent="0.25">
      <c r="A39" s="206">
        <v>16</v>
      </c>
      <c r="B39" s="210" t="s">
        <v>115</v>
      </c>
      <c r="C39" s="206">
        <v>6</v>
      </c>
      <c r="D39" s="319" t="s">
        <v>133</v>
      </c>
      <c r="E39" s="319" t="s">
        <v>82</v>
      </c>
      <c r="F39" s="318">
        <v>15</v>
      </c>
      <c r="G39" s="318" t="s">
        <v>83</v>
      </c>
      <c r="H39" s="318"/>
      <c r="I39" s="320">
        <v>100</v>
      </c>
      <c r="J39" s="321" t="s">
        <v>217</v>
      </c>
      <c r="K39" s="204">
        <v>100</v>
      </c>
      <c r="L39" s="204">
        <f t="shared" si="2"/>
        <v>100</v>
      </c>
      <c r="M39" s="296"/>
      <c r="N39" s="21">
        <v>1</v>
      </c>
    </row>
    <row r="40" spans="1:17" x14ac:dyDescent="0.25">
      <c r="A40" s="138"/>
      <c r="B40" s="138"/>
      <c r="C40" s="138"/>
      <c r="D40" s="34"/>
      <c r="E40" s="34"/>
      <c r="N40" t="e">
        <f>#REF!+N14+#REF!+N15+#REF!+#REF!+N18+N19+#REF!+N20+N22+#REF!+#REF!+N23+#REF!+#REF!+N30+#REF!+#REF!+#REF!+N34+N36+N35+N37+N38+N39</f>
        <v>#REF!</v>
      </c>
    </row>
    <row r="41" spans="1:17" s="34" customFormat="1" ht="98.25" customHeight="1" x14ac:dyDescent="0.3">
      <c r="A41" s="289" t="s">
        <v>203</v>
      </c>
      <c r="B41" s="289"/>
      <c r="C41" s="289"/>
      <c r="D41" s="289"/>
      <c r="E41" s="215"/>
      <c r="F41" s="215"/>
      <c r="G41" s="215"/>
      <c r="H41" s="290"/>
      <c r="I41" s="290"/>
      <c r="J41" s="291" t="s">
        <v>206</v>
      </c>
      <c r="K41" s="291"/>
      <c r="L41" s="291"/>
      <c r="M41" s="215"/>
      <c r="N41" s="34" t="e">
        <f>N40/26*100</f>
        <v>#REF!</v>
      </c>
    </row>
    <row r="42" spans="1:17" x14ac:dyDescent="0.25">
      <c r="D42" s="38"/>
    </row>
  </sheetData>
  <autoFilter ref="A1:Q42"/>
  <mergeCells count="31">
    <mergeCell ref="A3:K3"/>
    <mergeCell ref="F4:G4"/>
    <mergeCell ref="A6:D6"/>
    <mergeCell ref="E6:J6"/>
    <mergeCell ref="D17:J17"/>
    <mergeCell ref="I10:I12"/>
    <mergeCell ref="J10:J12"/>
    <mergeCell ref="A8:D8"/>
    <mergeCell ref="E8:J8"/>
    <mergeCell ref="M14:M15"/>
    <mergeCell ref="K10:K12"/>
    <mergeCell ref="L10:L12"/>
    <mergeCell ref="A10:B11"/>
    <mergeCell ref="C10:C12"/>
    <mergeCell ref="D10:D12"/>
    <mergeCell ref="E10:E12"/>
    <mergeCell ref="F10:F12"/>
    <mergeCell ref="G10:H10"/>
    <mergeCell ref="M10:M12"/>
    <mergeCell ref="G11:G12"/>
    <mergeCell ref="H11:H12"/>
    <mergeCell ref="D13:J13"/>
    <mergeCell ref="A41:D41"/>
    <mergeCell ref="H41:I41"/>
    <mergeCell ref="J41:L41"/>
    <mergeCell ref="M18:M20"/>
    <mergeCell ref="D21:J21"/>
    <mergeCell ref="M22:M23"/>
    <mergeCell ref="D29:J29"/>
    <mergeCell ref="D33:J33"/>
    <mergeCell ref="M34:M39"/>
  </mergeCells>
  <pageMargins left="0.70866141732283472" right="0" top="0.35433070866141736" bottom="0.35433070866141736" header="0.31496062992125984" footer="0.31496062992125984"/>
  <pageSetup paperSize="9" scale="51" fitToHeight="0" orientation="portrait" r:id="rId1"/>
  <rowBreaks count="1" manualBreakCount="1">
    <brk id="29" max="11" man="1"/>
  </rowBreaks>
  <colBreaks count="1" manualBreakCount="1">
    <brk id="1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Форма 1 (2)</vt:lpstr>
      <vt:lpstr>Форма 4 окончат.</vt:lpstr>
      <vt:lpstr>Форма 5 (новая) (2)</vt:lpstr>
      <vt:lpstr>'Форма 1 (2)'!Заголовки_для_печати</vt:lpstr>
      <vt:lpstr>'Форма 4 окончат.'!Заголовки_для_печати</vt:lpstr>
      <vt:lpstr>'Форма 5 (новая) (2)'!Заголовки_для_печати</vt:lpstr>
      <vt:lpstr>'Форма 1 (2)'!Область_печати</vt:lpstr>
      <vt:lpstr>'Форма 4 окончат.'!Область_печати</vt:lpstr>
      <vt:lpstr>'Форма 5 (новая)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2023-07-28T13:36:16Z</dcterms:modified>
</cp:coreProperties>
</file>