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orova\Desktop\гопрограмма Минлесхоз\2021\на сайт\"/>
    </mc:Choice>
  </mc:AlternateContent>
  <xr:revisionPtr revIDLastSave="0" documentId="13_ncr:1_{0C5B2343-904D-421B-9E7E-E0BE1D706DE6}" xr6:coauthVersionLast="36" xr6:coauthVersionMax="36" xr10:uidLastSave="{00000000-0000-0000-0000-000000000000}"/>
  <bookViews>
    <workbookView xWindow="0" yWindow="0" windowWidth="28800" windowHeight="9825" xr2:uid="{00000000-000D-0000-FFFF-FFFF00000000}"/>
  </bookViews>
  <sheets>
    <sheet name="2013-2018 (2)" sheetId="2" r:id="rId1"/>
    <sheet name="2019-2024" sheetId="1" r:id="rId2"/>
  </sheets>
  <definedNames>
    <definedName name="_xlnm.Print_Titles" localSheetId="0">'2013-2018 (2)'!$19:$20</definedName>
    <definedName name="_xlnm.Print_Titles" localSheetId="1">'2019-2024'!$18:$19</definedName>
    <definedName name="_xlnm.Print_Area" localSheetId="0">'2013-2018 (2)'!$A$1:$AC$76</definedName>
    <definedName name="_xlnm.Print_Area" localSheetId="1">'2019-2024'!$A$10:$AC$77</definedName>
  </definedNames>
  <calcPr calcId="191029"/>
</workbook>
</file>

<file path=xl/calcChain.xml><?xml version="1.0" encoding="utf-8"?>
<calcChain xmlns="http://schemas.openxmlformats.org/spreadsheetml/2006/main">
  <c r="Q76" i="1" l="1"/>
  <c r="R76" i="1"/>
  <c r="S76" i="1"/>
  <c r="R64" i="1" l="1"/>
  <c r="Q64" i="1"/>
  <c r="R73" i="1"/>
  <c r="Q73" i="1"/>
  <c r="R23" i="1" l="1"/>
  <c r="R22" i="1" s="1"/>
  <c r="Q23" i="1"/>
  <c r="Q22" i="1" s="1"/>
  <c r="O28" i="1"/>
  <c r="O23" i="1" s="1"/>
  <c r="O22" i="1" s="1"/>
  <c r="I28" i="1"/>
  <c r="P23" i="1" l="1"/>
  <c r="P22" i="1" s="1"/>
  <c r="J45" i="1" l="1"/>
  <c r="K45" i="1"/>
  <c r="L45" i="1"/>
  <c r="M45" i="1"/>
  <c r="N45" i="1"/>
  <c r="O45" i="1"/>
  <c r="P45" i="1"/>
  <c r="Q45" i="1"/>
  <c r="R45" i="1"/>
  <c r="S45" i="1"/>
  <c r="T45" i="1"/>
  <c r="I45" i="1"/>
  <c r="J53" i="1" l="1"/>
  <c r="J49" i="1" s="1"/>
  <c r="K53" i="1"/>
  <c r="K49" i="1" s="1"/>
  <c r="L53" i="1"/>
  <c r="L49" i="1" s="1"/>
  <c r="M53" i="1"/>
  <c r="M49" i="1" s="1"/>
  <c r="N53" i="1"/>
  <c r="N49" i="1" s="1"/>
  <c r="O53" i="1"/>
  <c r="O49" i="1" s="1"/>
  <c r="P53" i="1"/>
  <c r="P49" i="1" s="1"/>
  <c r="Q53" i="1"/>
  <c r="Q49" i="1" s="1"/>
  <c r="R53" i="1"/>
  <c r="R49" i="1" s="1"/>
  <c r="S53" i="1"/>
  <c r="S49" i="1" s="1"/>
  <c r="T53" i="1"/>
  <c r="T49" i="1" s="1"/>
  <c r="I53" i="1"/>
  <c r="I49" i="1" s="1"/>
  <c r="T75" i="1" l="1"/>
  <c r="S28" i="1"/>
  <c r="S31" i="1"/>
  <c r="T31" i="1" s="1"/>
  <c r="S32" i="1"/>
  <c r="T32" i="1" s="1"/>
  <c r="S64" i="1" l="1"/>
  <c r="T74" i="1"/>
  <c r="T73" i="1" s="1"/>
  <c r="S73" i="1"/>
  <c r="T23" i="1"/>
  <c r="T22" i="1" s="1"/>
  <c r="S23" i="1"/>
  <c r="S22" i="1" s="1"/>
  <c r="P64" i="1"/>
  <c r="O64" i="1"/>
  <c r="T64" i="1" l="1"/>
  <c r="P24" i="2"/>
  <c r="Q24" i="2"/>
  <c r="R24" i="2"/>
  <c r="S24" i="2"/>
  <c r="T24" i="2"/>
  <c r="O24" i="2"/>
  <c r="O23" i="2" s="1"/>
  <c r="P65" i="2"/>
  <c r="P62" i="2" s="1"/>
  <c r="Q65" i="2"/>
  <c r="Q62" i="2" s="1"/>
  <c r="R65" i="2"/>
  <c r="R62" i="2" s="1"/>
  <c r="S65" i="2"/>
  <c r="S62" i="2" s="1"/>
  <c r="T65" i="2"/>
  <c r="T62" i="2" s="1"/>
  <c r="Q50" i="2"/>
  <c r="R50" i="2"/>
  <c r="S50" i="2"/>
  <c r="T50" i="2"/>
  <c r="P50" i="2"/>
  <c r="P58" i="2" l="1"/>
  <c r="Q58" i="2"/>
  <c r="R58" i="2"/>
  <c r="S58" i="2"/>
  <c r="T58" i="2"/>
  <c r="O58" i="2"/>
  <c r="R23" i="2" l="1"/>
  <c r="Q23" i="2"/>
  <c r="P23" i="2"/>
  <c r="T23" i="2"/>
  <c r="S23" i="2"/>
  <c r="O63" i="1"/>
  <c r="P63" i="1"/>
  <c r="P76" i="1" s="1"/>
  <c r="Q63" i="1"/>
  <c r="R63" i="1"/>
  <c r="S63" i="1"/>
  <c r="T63" i="1"/>
  <c r="T76" i="1" s="1"/>
  <c r="R20" i="1" l="1"/>
  <c r="Q20" i="1"/>
  <c r="T20" i="1"/>
  <c r="P20" i="1"/>
  <c r="S20" i="1"/>
  <c r="O20" i="1"/>
  <c r="T21" i="2"/>
  <c r="P21" i="2"/>
  <c r="M21" i="2"/>
  <c r="K21" i="2"/>
  <c r="J21" i="2"/>
  <c r="N21" i="2"/>
  <c r="R21" i="2"/>
  <c r="I21" i="2"/>
  <c r="Q21" i="2"/>
  <c r="O21" i="2"/>
  <c r="L21" i="2"/>
  <c r="S21" i="2"/>
</calcChain>
</file>

<file path=xl/sharedStrings.xml><?xml version="1.0" encoding="utf-8"?>
<sst xmlns="http://schemas.openxmlformats.org/spreadsheetml/2006/main" count="388" uniqueCount="151">
  <si>
    <t>Наименование государственной программы</t>
  </si>
  <si>
    <t>Ответсвенный исполнитель</t>
  </si>
  <si>
    <t>Министерство природных ресурсов и охраны окружающей среды Удмуртской Республики</t>
  </si>
  <si>
    <t>Код аналитической программной классификации</t>
  </si>
  <si>
    <t>Наименование государственной услуги (работы)</t>
  </si>
  <si>
    <t>Наименование показателя, характеризующего объем государственной услуги (работы)</t>
  </si>
  <si>
    <t>ГП</t>
  </si>
  <si>
    <t>Пп</t>
  </si>
  <si>
    <t>ОМ</t>
  </si>
  <si>
    <t>М</t>
  </si>
  <si>
    <t xml:space="preserve"> Государственная программа "Развитие лесного хозяйства"</t>
  </si>
  <si>
    <t>Подпрограмма «Охрана и защита лесов»</t>
  </si>
  <si>
    <t>1</t>
  </si>
  <si>
    <t>02</t>
  </si>
  <si>
    <t>Обеспечение охраны и защиты лесов</t>
  </si>
  <si>
    <t>01</t>
  </si>
  <si>
    <t xml:space="preserve">Предупреждение возникновения и распространения лесных пожаров, включая особо охраняемые природные территории </t>
  </si>
  <si>
    <t>Количество  специализированных диспетчерских пунктов</t>
  </si>
  <si>
    <t>16</t>
  </si>
  <si>
    <t>Тушение лесных пожаров</t>
  </si>
  <si>
    <t>Локализация и ликвидация очагов вредных организмов</t>
  </si>
  <si>
    <t>Площадь сплошных санитарных рубок</t>
  </si>
  <si>
    <t>Площадь выборочных санитарных рубок</t>
  </si>
  <si>
    <t>2</t>
  </si>
  <si>
    <t>Организация использования лесов</t>
  </si>
  <si>
    <t>Выполнение работ по отводу лесосек</t>
  </si>
  <si>
    <t>Площадь отвода лесосек</t>
  </si>
  <si>
    <t>04</t>
  </si>
  <si>
    <t>Разработка и актуализация лесного плана Удмуртской Республики</t>
  </si>
  <si>
    <t>Количество документов;площадь земель лесного фонда</t>
  </si>
  <si>
    <t>3</t>
  </si>
  <si>
    <t>Обеспечение воспроизводства лесов</t>
  </si>
  <si>
    <t>Выполнение работ по лесному семеноводству</t>
  </si>
  <si>
    <t>Заготовка семян лесных растений, сбор и обработка семян древесных пород на лесных участках</t>
  </si>
  <si>
    <t>Масса семян лесных растений, подлежащих заготовке</t>
  </si>
  <si>
    <t>Создание и выделение объектов лесного семеноводства (лесосеменных плантаций, постоянных лесосеменных участков и подобных объектов), проведение агротехнического ухода за сеянцами и саженцами</t>
  </si>
  <si>
    <t>Площадь объектов семеноводства, подлежащих уходу</t>
  </si>
  <si>
    <t>Осуществление лесовосстановления и лесоразведения</t>
  </si>
  <si>
    <t>Искусственное лесовосстановление; механизированная обработка почвы в агрегате с лесным плугом в соответствии с проектом лесовосстановления</t>
  </si>
  <si>
    <t>Площадь подготовки почвы под лесные культуры</t>
  </si>
  <si>
    <t>Искусственное лесовосстановление; посадка стандартным посадочным материалом под меч (лопату) Колесова или механизированным способом (лесопосадочными мащинами различных марок в агрегате с трактором) в соответствии с проектом (организационнотехнологической схемой) лесовосстановления</t>
  </si>
  <si>
    <t>Площадь создания лесных культур</t>
  </si>
  <si>
    <t>Искусственное лесовосстановление; посадка стандартным посадочным материалом под меч (лопату) Колесова на месте погибших растений с целью восстановления первоначальной густоты лесных культур древесными породами, которые вводились при создании лесных культур</t>
  </si>
  <si>
    <t>Площадь дополнения  лесных культур</t>
  </si>
  <si>
    <t>Комбинированное лесовосстановление; механизированная обработка почвы в агрегате с лесным плугом в соответствии с проектом лесовосстановления</t>
  </si>
  <si>
    <t>Комбинированное лесовосстановление; посадка стандартным посадочным материалом под меч (лопату) Колесова или механизированным способом (лесопосадочными мащинами различных марок в агрегате с трактором) в соответствии с проектом (организационнотехнологической схемой) лесовосстановления</t>
  </si>
  <si>
    <t>Проведение агротехнического ухода за лесными культурами</t>
  </si>
  <si>
    <t>Ручное рыхление почвы и окучивание растений, рыхление около лунок тяпкой или окашивание в муждурядьях косой или секором</t>
  </si>
  <si>
    <t>Проведение механизированного ухода культиваторами лесными в агрегате с тракторами и уничтожение сорных культур</t>
  </si>
  <si>
    <t>Обеспечение проведения мероприятий по повышению продуктивности лесов (т.е.) осуществление ухода за лесами, улучшение породного состава лесных насаждений, повышение качества устойчивости лесных насаждений, сохранение и усиление защитных, водоохранных, санитарно-гигиенических других полезных свойств леса, сокращение сроков выращивания технически спелой древесины, рациональное использование ресурсов древесины); осветление и прочистка лесных насаждений (рубка хвороста с корня ручным и механизированным способом с приземлением в междурядьях лесных культур путем равномерной вырубки по всей площади или коридорным способом вдоль рядов лесных культур)</t>
  </si>
  <si>
    <t>Протяженность лесных дорог</t>
  </si>
  <si>
    <t>GA</t>
  </si>
  <si>
    <t>Площадь проведения ухода на постоянном лесосеменном участке</t>
  </si>
  <si>
    <t>Площадь механизированной обработки почвы под лесные культуры</t>
  </si>
  <si>
    <t>Площадь посадки (создания) лесных культур</t>
  </si>
  <si>
    <t>Площадь проведения агротехнического ухода</t>
  </si>
  <si>
    <t>Площадь механизированной обработки почвы под комбинированное лесовосстановление</t>
  </si>
  <si>
    <t>Площадь посадки (создания) комбинированных лесных культур</t>
  </si>
  <si>
    <t xml:space="preserve">Проведение ухода за лесами </t>
  </si>
  <si>
    <t>Значение показателя объема государственной услуги (работы)</t>
  </si>
  <si>
    <t>Приложение 4</t>
  </si>
  <si>
    <t>к государственной программе</t>
  </si>
  <si>
    <t>Удмуртской Республики</t>
  </si>
  <si>
    <t>«Развитие лесного хозяйства»</t>
  </si>
  <si>
    <t>Таблица 1</t>
  </si>
  <si>
    <t>Таблица 2</t>
  </si>
  <si>
    <t>Предупреждение возникновения и распространения лесных пожаров, включая особо охраняемые природные территории (5.74)</t>
  </si>
  <si>
    <t>Единица измерения объема государственной услуги (работы)</t>
  </si>
  <si>
    <t xml:space="preserve">Единица </t>
  </si>
  <si>
    <t>Предупреждение возникновения и распространения лесных пожаров, включая особо охраняемые природные территории (5.68)</t>
  </si>
  <si>
    <t>Предупреждение возникновения и распространения лесных пожаров, включая особо охраняемые природные территории (5.60)</t>
  </si>
  <si>
    <t>Километр</t>
  </si>
  <si>
    <t>Предупреждение возникновения и распространения лесных пожаров, включая особо охраняемые природные территории (5.57)</t>
  </si>
  <si>
    <t>Предупреждение возникновения и распространения лесных пожаров, включая особо охраняемые природные территории (5.58)</t>
  </si>
  <si>
    <t>Предупреждение возникновения и распространения лесных пожаров, включая особо охраняемые природные территории (5.59)</t>
  </si>
  <si>
    <t>Предупреждение возникновения и распространения лесных пожаров, включая особо охраняемые природные территории (5.67)</t>
  </si>
  <si>
    <t>Предупреждение возникновения и распространения лесных пожаров, включая особо охраняемые природные территории (5.76)</t>
  </si>
  <si>
    <t>Гектар</t>
  </si>
  <si>
    <t>Предупреждение возникновения и распространения лесных пожаров, включая особо охраняемые природные территории (5.71)</t>
  </si>
  <si>
    <t>Предупреждение возникновения и распространения лесных пожаров, включая особо охраняемые природные территории</t>
  </si>
  <si>
    <t>Предупреждение возникновения и распространения лесных пожаров, включая особо охраняемые природные территории (5.73)</t>
  </si>
  <si>
    <t>Предупреждение возникновения и распространения лесных пожаров, включая особо охраняемые природные территории (5.78)</t>
  </si>
  <si>
    <t>Предупреждение возникновения и распространения лесных пожаров, включая особо охраняемые природные территории (5.75)</t>
  </si>
  <si>
    <t>Осуществление мероприятий в области использования лесов, включая организацию и развитие туризма и отдыха в лесах (5.56)</t>
  </si>
  <si>
    <t>03</t>
  </si>
  <si>
    <t>Локализация и ликвидация очагов вредных организмов  (5.85)</t>
  </si>
  <si>
    <t xml:space="preserve">Локализация и ликвидация очагов вредных организмов </t>
  </si>
  <si>
    <t>Выполнение работ по отводу лесосек (5.55)</t>
  </si>
  <si>
    <t>Лесное планирование и регламентирование (5.86)</t>
  </si>
  <si>
    <t>Штук, гектар</t>
  </si>
  <si>
    <t>Реконструкция и эксплуатация лесных дорог, предназначенных для лесоохраны лесов от пожаров</t>
  </si>
  <si>
    <t xml:space="preserve">Протяженность планируемых к реконструкции  и эксплуатации лесных дорог	
</t>
  </si>
  <si>
    <t>Уход за противопожарными разрывами</t>
  </si>
  <si>
    <t>Протяженность противопожарных разрывов, подлежащих уходу</t>
  </si>
  <si>
    <t xml:space="preserve">Осуществление мероприятий в области использования лесов, включая организацию и развитие туризма и отдыха в лесах </t>
  </si>
  <si>
    <t>Количество мест отдыха, подлежащих устройству и ремонту</t>
  </si>
  <si>
    <t>Площадь лесов зеленых зон, подлежащих очистке</t>
  </si>
  <si>
    <t>Площадь  придорожных полос, подлежащих очистке</t>
  </si>
  <si>
    <t>Тушение пожаров на полях и участках древесно-кустарниковой растительности, прилегающих к лесным массивам и не входящих в лесной фонд</t>
  </si>
  <si>
    <t>Площадь тушения пожаров на полях и участках древесно-кустарниковой рас-тительности, прилегающих к лесным массивам и не входящих в лесной фонд</t>
  </si>
  <si>
    <t>Профилактические мероприятия (охрана муравейников, устройство и (или) ремонт искусственных гнездовий для птиц, устройство ремизных участков и уход за ними)</t>
  </si>
  <si>
    <t>Площадь профилактических мероприятий</t>
  </si>
  <si>
    <t>Работа по проведению санитарно-оздоровительных мероприятий в рамках ликвидации чрезвычайной ситуации на землях лесного фонда</t>
  </si>
  <si>
    <t>Штук</t>
  </si>
  <si>
    <t>Килограмм</t>
  </si>
  <si>
    <t>Выполнение работ по лесному семеноводству (5.20)</t>
  </si>
  <si>
    <t>Осуществление лесовосстановления и лесоразведения (5.2)</t>
  </si>
  <si>
    <t>Осуществление лесовосстановления и лесоразведения (5.3)</t>
  </si>
  <si>
    <t xml:space="preserve">Осуществление лесовосстановления и лесоразведения </t>
  </si>
  <si>
    <t>Осуществление лесовосстановления и лесоразведения (5.12, 5.13)</t>
  </si>
  <si>
    <t>Осуществление лесовосстановления и лесоразведения (5.7)</t>
  </si>
  <si>
    <t>Осуществление лесовосстановления и лесоразведения (5.8)</t>
  </si>
  <si>
    <t>Осуществление лесовосстановления и лесоразведения (5.26)</t>
  </si>
  <si>
    <t xml:space="preserve">Содействие естественному возобновлению </t>
  </si>
  <si>
    <t>Количество лесопожарных станций</t>
  </si>
  <si>
    <t>Протяженность лесных дорог, требующих реконструкции</t>
  </si>
  <si>
    <t>Площадь  профилактического контролируемого противопожарного выжигания хвороста, лесной подстилки, сухой травы и других лесных горючих материалов</t>
  </si>
  <si>
    <t>Единица</t>
  </si>
  <si>
    <t>Количество благоустроенных зон отдыха граждан, пребывающих в лесах</t>
  </si>
  <si>
    <t>Количество шлагбаумов</t>
  </si>
  <si>
    <t>Площадь проведения лесоводственного  ухода</t>
  </si>
  <si>
    <t>Расходы бюджета Удмуртской Республики на оказание государственной услуги (выполнение работы), тыс. рублей</t>
  </si>
  <si>
    <t>Приложение 3</t>
  </si>
  <si>
    <t>постановлению Правительства</t>
  </si>
  <si>
    <t>от                      2020 года №</t>
  </si>
  <si>
    <r>
      <t>________________________________</t>
    </r>
    <r>
      <rPr>
        <sz val="11"/>
        <color theme="1"/>
        <rFont val="Calibri"/>
        <family val="2"/>
        <charset val="204"/>
      </rPr>
      <t>»</t>
    </r>
    <r>
      <rPr>
        <sz val="13"/>
        <color theme="1"/>
        <rFont val="Calibri"/>
        <family val="2"/>
      </rPr>
      <t>.</t>
    </r>
  </si>
  <si>
    <r>
      <t>Количество стендов и других знаков и указателей,</t>
    </r>
    <r>
      <rPr>
        <sz val="13"/>
        <color theme="1"/>
        <rFont val="Calibri"/>
        <family val="2"/>
        <charset val="204"/>
        <scheme val="minor"/>
      </rPr>
      <t xml:space="preserve"> </t>
    </r>
    <r>
      <rPr>
        <sz val="13"/>
        <color theme="1"/>
        <rFont val="Times New Roman"/>
        <family val="1"/>
        <charset val="204"/>
      </rPr>
      <t>содержащих информацию о мерах пожарной безопасности в лесах</t>
    </r>
  </si>
  <si>
    <t>Работы по проектированию лесных участков на землях лесного фонда, подготовка документации для постановки лесных участков на кадастровый учет</t>
  </si>
  <si>
    <t>Проектирование лесных участков</t>
  </si>
  <si>
    <t>Протяженность противопожарных заслонов</t>
  </si>
  <si>
    <t>Протяженность минерализованных полос, требующих прочистки</t>
  </si>
  <si>
    <t>Протяженность квартальных просек, разрывов, требующих прочистки или   ухода</t>
  </si>
  <si>
    <t>Протяженность существующих  противопожарных заслонов</t>
  </si>
  <si>
    <t>Площадь лесного фонда, на которой проводится обнаружение лесных пожаров с использованием наземных средств</t>
  </si>
  <si>
    <t>Площадь лесного фонда, на которой проводится обнаружение лесных пожаров с использованием авиационных средств</t>
  </si>
  <si>
    <t>Площадь лесного пожара</t>
  </si>
  <si>
    <t>Количество документов; площадь земель лесного фонда</t>
  </si>
  <si>
    <t>Штука; гектар</t>
  </si>
  <si>
    <t>ПРОГНОЗ
сводных показателей государственных заданий на оказание государственных услуг, выполнение государственных работ государственными учреждениями Удмуртской Республики  по государственной программе                                              на период 2019-2024 годов</t>
  </si>
  <si>
    <t>ПРОГНОЗ
сводных показателей государственных заданий на оказание государственных услуг, выполнение государственных работ государственными учреждениями Удмуртской Республики  по государственной программе на период 2013-2018 годов</t>
  </si>
  <si>
    <r>
      <rPr>
        <b/>
        <sz val="13"/>
        <color theme="1"/>
        <rFont val="Calibri"/>
        <family val="2"/>
        <charset val="204"/>
      </rPr>
      <t>«</t>
    </r>
    <r>
      <rPr>
        <b/>
        <sz val="13"/>
        <color theme="1"/>
        <rFont val="Times New Roman"/>
        <family val="1"/>
        <charset val="204"/>
      </rPr>
      <t>Развитие лесного хозяйства</t>
    </r>
    <r>
      <rPr>
        <b/>
        <sz val="13"/>
        <color theme="1"/>
        <rFont val="Calibri"/>
        <family val="2"/>
        <charset val="204"/>
      </rPr>
      <t>»</t>
    </r>
  </si>
  <si>
    <t>Региональный проект «Сохранение лесов»</t>
  </si>
  <si>
    <t>«Приложение 4</t>
  </si>
  <si>
    <t>Вырубаемый объем</t>
  </si>
  <si>
    <t>Приложение 2</t>
  </si>
  <si>
    <t>Тушение пожаров в лесах</t>
  </si>
  <si>
    <t>Протяженность минерализованных полос</t>
  </si>
  <si>
    <t>Площадь проведения рубок осветления</t>
  </si>
  <si>
    <t>Площадь проведения  рубок прочистки</t>
  </si>
  <si>
    <r>
      <t xml:space="preserve">Федеральный  проект </t>
    </r>
    <r>
      <rPr>
        <b/>
        <sz val="13"/>
        <color theme="1"/>
        <rFont val="Calibri"/>
        <family val="2"/>
        <charset val="204"/>
      </rPr>
      <t>«</t>
    </r>
    <r>
      <rPr>
        <b/>
        <sz val="13"/>
        <color theme="1"/>
        <rFont val="Times New Roman"/>
        <family val="1"/>
        <charset val="204"/>
      </rPr>
      <t>Сохранение лесов</t>
    </r>
    <r>
      <rPr>
        <b/>
        <sz val="13"/>
        <color theme="1"/>
        <rFont val="Calibri"/>
        <family val="2"/>
        <charset val="204"/>
      </rPr>
      <t>»</t>
    </r>
  </si>
  <si>
    <t>от                      2021 года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</si>
</sst>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3"/>
      <color theme="1"/>
      <name val="Calibri"/>
      <family val="2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charset val="204"/>
    </font>
    <font>
      <b/>
      <sz val="13"/>
      <color theme="1"/>
      <name val="Times New Roman"/>
      <family val="2"/>
      <charset val="204"/>
    </font>
    <font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justify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/>
    <xf numFmtId="49" fontId="7" fillId="0" borderId="3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3" fillId="2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11" fillId="2" borderId="2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justify" vertical="center" wrapText="1"/>
    </xf>
    <xf numFmtId="0" fontId="19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21" fillId="0" borderId="2" xfId="0" applyFont="1" applyFill="1" applyBorder="1" applyAlignment="1">
      <alignment horizontal="justify" vertical="center" wrapText="1"/>
    </xf>
    <xf numFmtId="0" fontId="18" fillId="0" borderId="3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horizontal="justify" vertical="top" wrapText="1"/>
    </xf>
    <xf numFmtId="0" fontId="19" fillId="0" borderId="2" xfId="0" applyFont="1" applyBorder="1" applyAlignment="1">
      <alignment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2" xfId="0" applyFont="1" applyBorder="1"/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18" fillId="0" borderId="1" xfId="0" applyFont="1" applyBorder="1" applyAlignment="1"/>
    <xf numFmtId="0" fontId="22" fillId="0" borderId="0" xfId="0" applyFont="1"/>
    <xf numFmtId="0" fontId="19" fillId="0" borderId="2" xfId="0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/>
    </xf>
    <xf numFmtId="0" fontId="19" fillId="0" borderId="1" xfId="0" applyFont="1" applyBorder="1"/>
    <xf numFmtId="0" fontId="19" fillId="2" borderId="2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1" fontId="19" fillId="0" borderId="2" xfId="0" applyNumberFormat="1" applyFont="1" applyBorder="1" applyAlignment="1">
      <alignment horizontal="center" vertical="center" textRotation="90"/>
    </xf>
    <xf numFmtId="49" fontId="19" fillId="0" borderId="2" xfId="0" applyNumberFormat="1" applyFont="1" applyFill="1" applyBorder="1" applyAlignment="1">
      <alignment horizontal="justify" vertical="center" wrapText="1"/>
    </xf>
    <xf numFmtId="164" fontId="19" fillId="2" borderId="2" xfId="0" applyNumberFormat="1" applyFont="1" applyFill="1" applyBorder="1" applyAlignment="1">
      <alignment horizontal="center" vertical="center" wrapText="1"/>
    </xf>
    <xf numFmtId="2" fontId="19" fillId="2" borderId="2" xfId="0" applyNumberFormat="1" applyFont="1" applyFill="1" applyBorder="1" applyAlignment="1">
      <alignment horizontal="center" vertical="center" wrapText="1"/>
    </xf>
    <xf numFmtId="166" fontId="19" fillId="2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165" fontId="19" fillId="0" borderId="2" xfId="0" applyNumberFormat="1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0" fontId="19" fillId="0" borderId="7" xfId="0" applyFont="1" applyFill="1" applyBorder="1" applyAlignment="1">
      <alignment horizontal="justify" vertical="center" wrapText="1"/>
    </xf>
    <xf numFmtId="49" fontId="19" fillId="0" borderId="8" xfId="0" applyNumberFormat="1" applyFont="1" applyFill="1" applyBorder="1" applyAlignment="1">
      <alignment horizontal="justify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justify" vertical="center" wrapText="1"/>
    </xf>
    <xf numFmtId="0" fontId="18" fillId="0" borderId="6" xfId="0" applyFont="1" applyFill="1" applyBorder="1" applyAlignment="1">
      <alignment horizontal="justify" vertical="center" wrapText="1"/>
    </xf>
    <xf numFmtId="0" fontId="19" fillId="0" borderId="6" xfId="0" applyFont="1" applyFill="1" applyBorder="1" applyAlignment="1">
      <alignment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0" fontId="19" fillId="2" borderId="0" xfId="0" applyFont="1" applyFill="1"/>
    <xf numFmtId="0" fontId="19" fillId="2" borderId="1" xfId="0" applyFont="1" applyFill="1" applyBorder="1"/>
    <xf numFmtId="0" fontId="22" fillId="2" borderId="0" xfId="0" applyFont="1" applyFill="1"/>
    <xf numFmtId="1" fontId="19" fillId="2" borderId="2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 textRotation="90"/>
    </xf>
    <xf numFmtId="164" fontId="13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26" fillId="0" borderId="0" xfId="0" applyFont="1"/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justify" vertical="center" wrapText="1"/>
    </xf>
    <xf numFmtId="0" fontId="18" fillId="2" borderId="2" xfId="0" applyFont="1" applyFill="1" applyBorder="1" applyAlignment="1">
      <alignment vertical="center" wrapText="1"/>
    </xf>
    <xf numFmtId="164" fontId="13" fillId="0" borderId="2" xfId="0" applyNumberFormat="1" applyFont="1" applyBorder="1" applyAlignment="1">
      <alignment horizontal="center" vertical="center"/>
    </xf>
    <xf numFmtId="164" fontId="27" fillId="2" borderId="0" xfId="0" applyNumberFormat="1" applyFont="1" applyFill="1"/>
    <xf numFmtId="0" fontId="1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75"/>
  <sheetViews>
    <sheetView tabSelected="1" view="pageBreakPreview" topLeftCell="H1" zoomScale="158" zoomScaleNormal="100" zoomScaleSheetLayoutView="158" workbookViewId="0">
      <selection activeCell="R5" sqref="R5"/>
    </sheetView>
  </sheetViews>
  <sheetFormatPr defaultRowHeight="15" x14ac:dyDescent="0.25"/>
  <cols>
    <col min="1" max="1" width="6" customWidth="1"/>
    <col min="2" max="2" width="5.5703125" customWidth="1"/>
    <col min="3" max="3" width="5" customWidth="1"/>
    <col min="4" max="4" width="5.7109375" customWidth="1"/>
    <col min="5" max="5" width="9.140625" hidden="1" customWidth="1"/>
    <col min="6" max="6" width="60.5703125" style="32" customWidth="1"/>
    <col min="7" max="7" width="48" style="32" customWidth="1"/>
    <col min="8" max="8" width="18.140625" customWidth="1"/>
    <col min="9" max="14" width="11.28515625" bestFit="1" customWidth="1"/>
    <col min="15" max="15" width="11.5703125" customWidth="1"/>
    <col min="16" max="16" width="11.85546875" customWidth="1"/>
    <col min="17" max="17" width="11.42578125" customWidth="1"/>
    <col min="18" max="19" width="10.7109375" customWidth="1"/>
    <col min="20" max="20" width="11.5703125" customWidth="1"/>
  </cols>
  <sheetData>
    <row r="1" spans="1:20" ht="12.75" customHeight="1" x14ac:dyDescent="0.25">
      <c r="F1"/>
      <c r="G1"/>
      <c r="R1" s="124" t="s">
        <v>144</v>
      </c>
      <c r="S1" s="124"/>
      <c r="T1" s="124"/>
    </row>
    <row r="2" spans="1:20" x14ac:dyDescent="0.25">
      <c r="F2"/>
      <c r="G2"/>
      <c r="R2" s="124" t="s">
        <v>123</v>
      </c>
      <c r="S2" s="124"/>
      <c r="T2" s="124"/>
    </row>
    <row r="3" spans="1:20" x14ac:dyDescent="0.25">
      <c r="F3"/>
      <c r="G3"/>
      <c r="R3" s="124" t="s">
        <v>62</v>
      </c>
      <c r="S3" s="124"/>
      <c r="T3" s="124"/>
    </row>
    <row r="4" spans="1:20" x14ac:dyDescent="0.25">
      <c r="F4"/>
      <c r="G4"/>
      <c r="R4" s="136" t="s">
        <v>150</v>
      </c>
      <c r="S4" s="136"/>
      <c r="T4" s="136"/>
    </row>
    <row r="5" spans="1:20" x14ac:dyDescent="0.25">
      <c r="F5"/>
      <c r="G5"/>
      <c r="R5" s="102"/>
      <c r="S5" s="102"/>
      <c r="T5" s="102"/>
    </row>
    <row r="6" spans="1:20" x14ac:dyDescent="0.25">
      <c r="F6"/>
      <c r="G6"/>
      <c r="R6" s="102"/>
      <c r="S6" s="102"/>
      <c r="T6" s="102"/>
    </row>
    <row r="7" spans="1:20" x14ac:dyDescent="0.25">
      <c r="R7" s="124" t="s">
        <v>142</v>
      </c>
      <c r="S7" s="124"/>
      <c r="T7" s="124"/>
    </row>
    <row r="8" spans="1:20" x14ac:dyDescent="0.25">
      <c r="R8" s="124" t="s">
        <v>61</v>
      </c>
      <c r="S8" s="124"/>
      <c r="T8" s="124"/>
    </row>
    <row r="9" spans="1:20" x14ac:dyDescent="0.25">
      <c r="R9" s="124" t="s">
        <v>62</v>
      </c>
      <c r="S9" s="124"/>
      <c r="T9" s="124"/>
    </row>
    <row r="10" spans="1:20" x14ac:dyDescent="0.25">
      <c r="R10" s="124" t="s">
        <v>63</v>
      </c>
      <c r="S10" s="124"/>
      <c r="T10" s="124"/>
    </row>
    <row r="11" spans="1:20" s="1" customFormat="1" x14ac:dyDescent="0.25">
      <c r="F11" s="33"/>
      <c r="G11" s="33"/>
      <c r="R11" s="124"/>
      <c r="S11" s="124"/>
      <c r="T11" s="124"/>
    </row>
    <row r="12" spans="1:20" s="1" customFormat="1" x14ac:dyDescent="0.25">
      <c r="F12" s="33"/>
      <c r="G12" s="33"/>
      <c r="R12" s="124" t="s">
        <v>64</v>
      </c>
      <c r="S12" s="124"/>
      <c r="T12" s="124"/>
    </row>
    <row r="13" spans="1:20" s="1" customFormat="1" ht="62.25" customHeight="1" x14ac:dyDescent="0.25">
      <c r="A13" s="135" t="s">
        <v>139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</row>
    <row r="14" spans="1:20" s="1" customFormat="1" x14ac:dyDescent="0.25">
      <c r="F14" s="34"/>
      <c r="G14" s="41"/>
      <c r="H14" s="3"/>
    </row>
    <row r="15" spans="1:20" s="1" customFormat="1" ht="17.25" x14ac:dyDescent="0.3">
      <c r="A15" s="137" t="s">
        <v>0</v>
      </c>
      <c r="B15" s="137"/>
      <c r="C15" s="137"/>
      <c r="D15" s="137"/>
      <c r="E15" s="137"/>
      <c r="F15" s="137"/>
      <c r="G15" s="138" t="s">
        <v>140</v>
      </c>
      <c r="H15" s="139"/>
      <c r="I15" s="139"/>
      <c r="J15" s="139"/>
      <c r="K15" s="139"/>
      <c r="L15" s="139"/>
      <c r="M15" s="139"/>
      <c r="N15" s="139"/>
      <c r="O15" s="60"/>
      <c r="P15" s="60"/>
      <c r="Q15" s="60"/>
      <c r="R15" s="60"/>
      <c r="S15" s="60"/>
      <c r="T15" s="60"/>
    </row>
    <row r="16" spans="1:20" s="1" customFormat="1" ht="16.5" x14ac:dyDescent="0.25">
      <c r="A16" s="60"/>
      <c r="B16" s="60"/>
      <c r="C16" s="60"/>
      <c r="D16" s="60"/>
      <c r="E16" s="60"/>
      <c r="F16" s="61"/>
      <c r="G16" s="62"/>
      <c r="H16" s="62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s="1" customFormat="1" ht="16.5" customHeight="1" x14ac:dyDescent="0.25">
      <c r="A17" s="137" t="s">
        <v>1</v>
      </c>
      <c r="B17" s="137"/>
      <c r="C17" s="137"/>
      <c r="D17" s="137"/>
      <c r="E17" s="137"/>
      <c r="F17" s="137"/>
      <c r="G17" s="63" t="s">
        <v>2</v>
      </c>
      <c r="H17" s="63"/>
      <c r="I17" s="67"/>
      <c r="J17" s="67"/>
      <c r="K17" s="67"/>
      <c r="L17" s="67"/>
      <c r="M17" s="67"/>
      <c r="N17" s="67"/>
      <c r="O17" s="67"/>
      <c r="P17" s="67"/>
      <c r="Q17" s="67"/>
      <c r="R17" s="60"/>
      <c r="S17" s="60"/>
      <c r="T17" s="60"/>
    </row>
    <row r="18" spans="1:20" ht="17.25" x14ac:dyDescent="0.3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1:20" s="4" customFormat="1" ht="60" customHeight="1" x14ac:dyDescent="0.25">
      <c r="A19" s="132" t="s">
        <v>3</v>
      </c>
      <c r="B19" s="133"/>
      <c r="C19" s="133"/>
      <c r="D19" s="133"/>
      <c r="E19" s="134"/>
      <c r="F19" s="125" t="s">
        <v>4</v>
      </c>
      <c r="G19" s="125" t="s">
        <v>5</v>
      </c>
      <c r="H19" s="130" t="s">
        <v>67</v>
      </c>
      <c r="I19" s="125" t="s">
        <v>59</v>
      </c>
      <c r="J19" s="125"/>
      <c r="K19" s="125"/>
      <c r="L19" s="125"/>
      <c r="M19" s="125"/>
      <c r="N19" s="125"/>
      <c r="O19" s="132" t="s">
        <v>121</v>
      </c>
      <c r="P19" s="133"/>
      <c r="Q19" s="133"/>
      <c r="R19" s="133"/>
      <c r="S19" s="133"/>
      <c r="T19" s="134"/>
    </row>
    <row r="20" spans="1:20" s="4" customFormat="1" ht="33" x14ac:dyDescent="0.25">
      <c r="A20" s="71" t="s">
        <v>6</v>
      </c>
      <c r="B20" s="71" t="s">
        <v>7</v>
      </c>
      <c r="C20" s="71" t="s">
        <v>8</v>
      </c>
      <c r="D20" s="125" t="s">
        <v>9</v>
      </c>
      <c r="E20" s="125"/>
      <c r="F20" s="125"/>
      <c r="G20" s="125"/>
      <c r="H20" s="131"/>
      <c r="I20" s="66">
        <v>2013</v>
      </c>
      <c r="J20" s="66">
        <v>2014</v>
      </c>
      <c r="K20" s="66">
        <v>2015</v>
      </c>
      <c r="L20" s="66">
        <v>2016</v>
      </c>
      <c r="M20" s="66">
        <v>2017</v>
      </c>
      <c r="N20" s="66">
        <v>2018</v>
      </c>
      <c r="O20" s="66">
        <v>2013</v>
      </c>
      <c r="P20" s="66">
        <v>2014</v>
      </c>
      <c r="Q20" s="66">
        <v>2015</v>
      </c>
      <c r="R20" s="66">
        <v>2016</v>
      </c>
      <c r="S20" s="66">
        <v>2017</v>
      </c>
      <c r="T20" s="66">
        <v>2018</v>
      </c>
    </row>
    <row r="21" spans="1:20" s="4" customFormat="1" ht="47.25" hidden="1" customHeight="1" x14ac:dyDescent="0.25">
      <c r="A21" s="6">
        <v>16</v>
      </c>
      <c r="B21" s="6"/>
      <c r="C21" s="6"/>
      <c r="D21" s="6"/>
      <c r="E21" s="6"/>
      <c r="F21" s="35" t="s">
        <v>10</v>
      </c>
      <c r="G21" s="38"/>
      <c r="H21" s="31"/>
      <c r="I21" s="27" t="e">
        <f>I23+I59+I63+I65+I61+#REF!</f>
        <v>#REF!</v>
      </c>
      <c r="J21" s="27" t="e">
        <f>J23+J59+J63+J65+J61+#REF!</f>
        <v>#REF!</v>
      </c>
      <c r="K21" s="27" t="e">
        <f>K23+K59+K63+K65+K61+#REF!</f>
        <v>#REF!</v>
      </c>
      <c r="L21" s="27" t="e">
        <f>L23+L59+L63+L65+L61+#REF!</f>
        <v>#REF!</v>
      </c>
      <c r="M21" s="27" t="e">
        <f>M23+M59+M63+M65+M61+#REF!</f>
        <v>#REF!</v>
      </c>
      <c r="N21" s="27" t="e">
        <f>N23+N59+N63+N65+N61+#REF!</f>
        <v>#REF!</v>
      </c>
      <c r="O21" s="27" t="e">
        <f>O23+O59+O63+O65+O61+#REF!</f>
        <v>#REF!</v>
      </c>
      <c r="P21" s="27" t="e">
        <f>P23+P59+P63+P65+P61+#REF!</f>
        <v>#REF!</v>
      </c>
      <c r="Q21" s="27" t="e">
        <f>Q23+Q59+Q63+Q65+Q61+#REF!</f>
        <v>#REF!</v>
      </c>
      <c r="R21" s="27" t="e">
        <f>R23+R59+R63+R65+R61+#REF!</f>
        <v>#REF!</v>
      </c>
      <c r="S21" s="27" t="e">
        <f>S23+S59+S63+S65+S61+#REF!</f>
        <v>#REF!</v>
      </c>
      <c r="T21" s="27" t="e">
        <f>T23+T59+T63+T65+T61+#REF!</f>
        <v>#REF!</v>
      </c>
    </row>
    <row r="22" spans="1:20" s="4" customFormat="1" ht="55.5" hidden="1" customHeight="1" x14ac:dyDescent="0.25">
      <c r="A22" s="6">
        <v>16</v>
      </c>
      <c r="B22" s="6">
        <v>1</v>
      </c>
      <c r="C22" s="6"/>
      <c r="D22" s="6"/>
      <c r="E22" s="6"/>
      <c r="F22" s="36" t="s">
        <v>11</v>
      </c>
      <c r="G22" s="38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s="10" customFormat="1" ht="45.75" customHeight="1" x14ac:dyDescent="0.25">
      <c r="A23" s="72">
        <v>16</v>
      </c>
      <c r="B23" s="72" t="s">
        <v>12</v>
      </c>
      <c r="C23" s="72" t="s">
        <v>13</v>
      </c>
      <c r="D23" s="129"/>
      <c r="E23" s="129"/>
      <c r="F23" s="45" t="s">
        <v>14</v>
      </c>
      <c r="G23" s="46"/>
      <c r="H23" s="46"/>
      <c r="I23" s="73"/>
      <c r="J23" s="73"/>
      <c r="K23" s="73"/>
      <c r="L23" s="73"/>
      <c r="M23" s="73"/>
      <c r="N23" s="73"/>
      <c r="O23" s="73">
        <f>O24+O49+O51</f>
        <v>63465.500000000007</v>
      </c>
      <c r="P23" s="73">
        <f>P24+P49</f>
        <v>70770.5</v>
      </c>
      <c r="Q23" s="73">
        <f>Q24+Q49</f>
        <v>54817.899999999987</v>
      </c>
      <c r="R23" s="73">
        <f>R24+R49</f>
        <v>51338.429999999993</v>
      </c>
      <c r="S23" s="73">
        <f>S24+S49</f>
        <v>49906.400000000016</v>
      </c>
      <c r="T23" s="73">
        <f>T24+T49</f>
        <v>48272.799999999996</v>
      </c>
    </row>
    <row r="24" spans="1:20" ht="73.5" customHeight="1" x14ac:dyDescent="0.25">
      <c r="A24" s="74">
        <v>16</v>
      </c>
      <c r="B24" s="74" t="s">
        <v>12</v>
      </c>
      <c r="C24" s="74" t="s">
        <v>13</v>
      </c>
      <c r="D24" s="126" t="s">
        <v>15</v>
      </c>
      <c r="E24" s="126"/>
      <c r="F24" s="47" t="s">
        <v>16</v>
      </c>
      <c r="G24" s="47"/>
      <c r="H24" s="47"/>
      <c r="I24" s="75"/>
      <c r="J24" s="75"/>
      <c r="K24" s="75"/>
      <c r="L24" s="75"/>
      <c r="M24" s="75"/>
      <c r="N24" s="75"/>
      <c r="O24" s="75">
        <f>O25+O26+O27+O28+O29+O30+O31+O33+O34+O35+O38+O39+O40+O41+O43+O44+O45+O46+O47+O48+O42</f>
        <v>61671.400000000009</v>
      </c>
      <c r="P24" s="75">
        <f t="shared" ref="P24:T24" si="0">P25+P26+P27+P28+P29+P30+P31+P33+P34+P35+P38+P39+P40+P41+P43+P44+P45+P46+P47+P48+P42</f>
        <v>68439.199999999997</v>
      </c>
      <c r="Q24" s="75">
        <f t="shared" si="0"/>
        <v>54406.299999999988</v>
      </c>
      <c r="R24" s="75">
        <f t="shared" si="0"/>
        <v>49905.999999999993</v>
      </c>
      <c r="S24" s="75">
        <f t="shared" si="0"/>
        <v>49761.900000000016</v>
      </c>
      <c r="T24" s="75">
        <f t="shared" si="0"/>
        <v>47860.999999999993</v>
      </c>
    </row>
    <row r="25" spans="1:20" ht="54.75" customHeight="1" x14ac:dyDescent="0.25">
      <c r="A25" s="74"/>
      <c r="B25" s="74"/>
      <c r="C25" s="74"/>
      <c r="D25" s="74"/>
      <c r="E25" s="74"/>
      <c r="F25" s="47" t="s">
        <v>66</v>
      </c>
      <c r="G25" s="48"/>
      <c r="H25" s="48" t="s">
        <v>68</v>
      </c>
      <c r="I25" s="66">
        <v>27</v>
      </c>
      <c r="J25" s="66">
        <v>21</v>
      </c>
      <c r="K25" s="66">
        <v>21</v>
      </c>
      <c r="L25" s="66">
        <v>21</v>
      </c>
      <c r="M25" s="66">
        <v>21</v>
      </c>
      <c r="N25" s="66">
        <v>21</v>
      </c>
      <c r="O25" s="76">
        <v>37238.6</v>
      </c>
      <c r="P25" s="76">
        <v>32249</v>
      </c>
      <c r="Q25" s="76">
        <v>35434.199999999997</v>
      </c>
      <c r="R25" s="76">
        <v>24217.599999999999</v>
      </c>
      <c r="S25" s="76">
        <v>30456.400000000001</v>
      </c>
      <c r="T25" s="76">
        <v>25067.599999999999</v>
      </c>
    </row>
    <row r="26" spans="1:20" ht="62.25" customHeight="1" x14ac:dyDescent="0.25">
      <c r="A26" s="74"/>
      <c r="B26" s="74"/>
      <c r="C26" s="74"/>
      <c r="D26" s="74"/>
      <c r="E26" s="74"/>
      <c r="F26" s="47" t="s">
        <v>70</v>
      </c>
      <c r="G26" s="48" t="s">
        <v>68</v>
      </c>
      <c r="H26" s="48" t="s">
        <v>68</v>
      </c>
      <c r="I26" s="66">
        <v>63</v>
      </c>
      <c r="J26" s="66">
        <v>31</v>
      </c>
      <c r="K26" s="66">
        <v>22</v>
      </c>
      <c r="L26" s="66">
        <v>22</v>
      </c>
      <c r="M26" s="66">
        <v>22</v>
      </c>
      <c r="N26" s="66">
        <v>22</v>
      </c>
      <c r="O26" s="76">
        <v>97</v>
      </c>
      <c r="P26" s="76">
        <v>293.7</v>
      </c>
      <c r="Q26" s="76">
        <v>207.7</v>
      </c>
      <c r="R26" s="76">
        <v>444.2</v>
      </c>
      <c r="S26" s="76">
        <v>415.8</v>
      </c>
      <c r="T26" s="76">
        <v>410.3</v>
      </c>
    </row>
    <row r="27" spans="1:20" ht="49.5" x14ac:dyDescent="0.25">
      <c r="A27" s="74"/>
      <c r="B27" s="74"/>
      <c r="C27" s="74"/>
      <c r="D27" s="126"/>
      <c r="E27" s="126"/>
      <c r="F27" s="47" t="s">
        <v>69</v>
      </c>
      <c r="G27" s="47" t="s">
        <v>71</v>
      </c>
      <c r="H27" s="47" t="s">
        <v>71</v>
      </c>
      <c r="I27" s="76">
        <v>9.34</v>
      </c>
      <c r="J27" s="76">
        <v>14.7</v>
      </c>
      <c r="K27" s="76">
        <v>15.2</v>
      </c>
      <c r="L27" s="76">
        <v>8.1999999999999993</v>
      </c>
      <c r="M27" s="76">
        <v>6.7</v>
      </c>
      <c r="N27" s="76">
        <v>12</v>
      </c>
      <c r="O27" s="76">
        <v>405.3</v>
      </c>
      <c r="P27" s="76">
        <v>468</v>
      </c>
      <c r="Q27" s="76">
        <v>483.9</v>
      </c>
      <c r="R27" s="76">
        <v>398.2</v>
      </c>
      <c r="S27" s="76">
        <v>276.5</v>
      </c>
      <c r="T27" s="76">
        <v>628</v>
      </c>
    </row>
    <row r="28" spans="1:20" ht="49.5" x14ac:dyDescent="0.25">
      <c r="A28" s="74"/>
      <c r="B28" s="74"/>
      <c r="C28" s="74"/>
      <c r="D28" s="74"/>
      <c r="E28" s="74"/>
      <c r="F28" s="47" t="s">
        <v>72</v>
      </c>
      <c r="G28" s="47" t="s">
        <v>71</v>
      </c>
      <c r="H28" s="47" t="s">
        <v>71</v>
      </c>
      <c r="I28" s="71">
        <v>903</v>
      </c>
      <c r="J28" s="71">
        <v>453.4</v>
      </c>
      <c r="K28" s="71">
        <v>712.4</v>
      </c>
      <c r="L28" s="71">
        <v>468.7</v>
      </c>
      <c r="M28" s="71">
        <v>444.7</v>
      </c>
      <c r="N28" s="71">
        <v>475.8</v>
      </c>
      <c r="O28" s="71">
        <v>1130</v>
      </c>
      <c r="P28" s="71">
        <v>589</v>
      </c>
      <c r="Q28" s="71">
        <v>926.1</v>
      </c>
      <c r="R28" s="71">
        <v>912.1</v>
      </c>
      <c r="S28" s="71">
        <v>703.9</v>
      </c>
      <c r="T28" s="71">
        <v>1006.3</v>
      </c>
    </row>
    <row r="29" spans="1:20" ht="78.75" customHeight="1" x14ac:dyDescent="0.25">
      <c r="A29" s="74"/>
      <c r="B29" s="74"/>
      <c r="C29" s="74"/>
      <c r="D29" s="126"/>
      <c r="E29" s="126"/>
      <c r="F29" s="48" t="s">
        <v>73</v>
      </c>
      <c r="G29" s="71" t="s">
        <v>71</v>
      </c>
      <c r="H29" s="71" t="s">
        <v>71</v>
      </c>
      <c r="I29" s="71">
        <v>2.1</v>
      </c>
      <c r="J29" s="71">
        <v>5.5</v>
      </c>
      <c r="K29" s="71">
        <v>5.5</v>
      </c>
      <c r="L29" s="71">
        <v>5.5</v>
      </c>
      <c r="M29" s="71">
        <v>6.37</v>
      </c>
      <c r="N29" s="71">
        <v>6.87</v>
      </c>
      <c r="O29" s="71">
        <v>156</v>
      </c>
      <c r="P29" s="71">
        <v>410.9</v>
      </c>
      <c r="Q29" s="71">
        <v>410.9</v>
      </c>
      <c r="R29" s="71">
        <v>383.5</v>
      </c>
      <c r="S29" s="71">
        <v>415.3</v>
      </c>
      <c r="T29" s="71">
        <v>521.6</v>
      </c>
    </row>
    <row r="30" spans="1:20" ht="49.5" x14ac:dyDescent="0.25">
      <c r="A30" s="74"/>
      <c r="B30" s="74"/>
      <c r="C30" s="74"/>
      <c r="D30" s="126"/>
      <c r="E30" s="126"/>
      <c r="F30" s="48" t="s">
        <v>74</v>
      </c>
      <c r="G30" s="71" t="s">
        <v>71</v>
      </c>
      <c r="H30" s="71" t="s">
        <v>71</v>
      </c>
      <c r="I30" s="76">
        <v>2285</v>
      </c>
      <c r="J30" s="76">
        <v>1867.8</v>
      </c>
      <c r="K30" s="76">
        <v>1903.6</v>
      </c>
      <c r="L30" s="76">
        <v>2046.9</v>
      </c>
      <c r="M30" s="76">
        <v>2036.9</v>
      </c>
      <c r="N30" s="76">
        <v>2249.1</v>
      </c>
      <c r="O30" s="76">
        <v>567</v>
      </c>
      <c r="P30" s="76">
        <v>466.9</v>
      </c>
      <c r="Q30" s="76">
        <v>476</v>
      </c>
      <c r="R30" s="76">
        <v>1381.7</v>
      </c>
      <c r="S30" s="76">
        <v>1137.8</v>
      </c>
      <c r="T30" s="76">
        <v>1603.6</v>
      </c>
    </row>
    <row r="31" spans="1:20" ht="49.5" x14ac:dyDescent="0.25">
      <c r="A31" s="74"/>
      <c r="B31" s="74"/>
      <c r="C31" s="74"/>
      <c r="D31" s="126"/>
      <c r="E31" s="126"/>
      <c r="F31" s="48" t="s">
        <v>75</v>
      </c>
      <c r="G31" s="71" t="s">
        <v>71</v>
      </c>
      <c r="H31" s="71" t="s">
        <v>71</v>
      </c>
      <c r="I31" s="71">
        <v>0.38</v>
      </c>
      <c r="J31" s="71">
        <v>3</v>
      </c>
      <c r="K31" s="71">
        <v>3</v>
      </c>
      <c r="L31" s="71">
        <v>3</v>
      </c>
      <c r="M31" s="71">
        <v>3</v>
      </c>
      <c r="N31" s="71">
        <v>3</v>
      </c>
      <c r="O31" s="71">
        <v>5</v>
      </c>
      <c r="P31" s="71">
        <v>15.3</v>
      </c>
      <c r="Q31" s="71">
        <v>15.1</v>
      </c>
      <c r="R31" s="71">
        <v>16.5</v>
      </c>
      <c r="S31" s="71">
        <v>42.8</v>
      </c>
      <c r="T31" s="71">
        <v>18.600000000000001</v>
      </c>
    </row>
    <row r="32" spans="1:20" ht="0.75" hidden="1" customHeight="1" x14ac:dyDescent="0.25">
      <c r="A32" s="74"/>
      <c r="B32" s="74"/>
      <c r="C32" s="74"/>
      <c r="D32" s="126"/>
      <c r="E32" s="126"/>
      <c r="F32" s="48" t="s">
        <v>75</v>
      </c>
      <c r="G32" s="71" t="s">
        <v>71</v>
      </c>
      <c r="H32" s="71" t="s">
        <v>71</v>
      </c>
      <c r="I32" s="71">
        <v>0.38</v>
      </c>
      <c r="J32" s="71">
        <v>3</v>
      </c>
      <c r="K32" s="71">
        <v>3</v>
      </c>
      <c r="L32" s="71">
        <v>3</v>
      </c>
      <c r="M32" s="71">
        <v>3</v>
      </c>
      <c r="N32" s="71">
        <v>3</v>
      </c>
      <c r="O32" s="71">
        <v>5</v>
      </c>
      <c r="P32" s="71">
        <v>15.3</v>
      </c>
      <c r="Q32" s="71">
        <v>15.1</v>
      </c>
      <c r="R32" s="71">
        <v>16.5</v>
      </c>
      <c r="S32" s="71">
        <v>42.8</v>
      </c>
      <c r="T32" s="71">
        <v>18.600000000000001</v>
      </c>
    </row>
    <row r="33" spans="1:20" ht="49.5" x14ac:dyDescent="0.25">
      <c r="A33" s="74"/>
      <c r="B33" s="74"/>
      <c r="C33" s="74"/>
      <c r="D33" s="126"/>
      <c r="E33" s="126"/>
      <c r="F33" s="48" t="s">
        <v>76</v>
      </c>
      <c r="G33" s="47" t="s">
        <v>77</v>
      </c>
      <c r="H33" s="47" t="s">
        <v>77</v>
      </c>
      <c r="I33" s="71">
        <v>57.85</v>
      </c>
      <c r="J33" s="71">
        <v>129</v>
      </c>
      <c r="K33" s="71">
        <v>129</v>
      </c>
      <c r="L33" s="71">
        <v>90.2</v>
      </c>
      <c r="M33" s="71">
        <v>90.2</v>
      </c>
      <c r="N33" s="71">
        <v>90.2</v>
      </c>
      <c r="O33" s="71">
        <v>200</v>
      </c>
      <c r="P33" s="71">
        <v>454.7</v>
      </c>
      <c r="Q33" s="71">
        <v>454.7</v>
      </c>
      <c r="R33" s="71">
        <v>382.5</v>
      </c>
      <c r="S33" s="71">
        <v>322.39999999999998</v>
      </c>
      <c r="T33" s="71">
        <v>425.4</v>
      </c>
    </row>
    <row r="34" spans="1:20" ht="49.5" x14ac:dyDescent="0.25">
      <c r="A34" s="74"/>
      <c r="B34" s="74"/>
      <c r="C34" s="74"/>
      <c r="D34" s="126"/>
      <c r="E34" s="126"/>
      <c r="F34" s="48" t="s">
        <v>78</v>
      </c>
      <c r="G34" s="47" t="s">
        <v>68</v>
      </c>
      <c r="H34" s="47" t="s">
        <v>68</v>
      </c>
      <c r="I34" s="71">
        <v>972</v>
      </c>
      <c r="J34" s="71">
        <v>1297</v>
      </c>
      <c r="K34" s="71">
        <v>1297</v>
      </c>
      <c r="L34" s="77">
        <v>1322</v>
      </c>
      <c r="M34" s="77">
        <v>1360</v>
      </c>
      <c r="N34" s="77">
        <v>1442</v>
      </c>
      <c r="O34" s="71">
        <v>2374.3000000000002</v>
      </c>
      <c r="P34" s="71">
        <v>3002.6</v>
      </c>
      <c r="Q34" s="71">
        <v>3002.6</v>
      </c>
      <c r="R34" s="71">
        <v>2994.8</v>
      </c>
      <c r="S34" s="71">
        <v>2813.6</v>
      </c>
      <c r="T34" s="71">
        <v>1708.8</v>
      </c>
    </row>
    <row r="35" spans="1:20" ht="17.25" x14ac:dyDescent="0.25">
      <c r="A35" s="126"/>
      <c r="B35" s="126"/>
      <c r="C35" s="126"/>
      <c r="D35" s="126"/>
      <c r="E35" s="126"/>
      <c r="F35" s="128" t="s">
        <v>79</v>
      </c>
      <c r="G35" s="48"/>
      <c r="H35" s="48"/>
      <c r="I35" s="77"/>
      <c r="J35" s="77"/>
      <c r="K35" s="77"/>
      <c r="L35" s="77"/>
      <c r="M35" s="77"/>
      <c r="N35" s="77"/>
      <c r="O35" s="71">
        <v>432</v>
      </c>
      <c r="P35" s="71">
        <v>400.5</v>
      </c>
      <c r="Q35" s="71">
        <v>356.7</v>
      </c>
      <c r="R35" s="71">
        <v>403.2</v>
      </c>
      <c r="S35" s="71">
        <v>426.4</v>
      </c>
      <c r="T35" s="71">
        <v>31.4</v>
      </c>
    </row>
    <row r="36" spans="1:20" ht="16.5" x14ac:dyDescent="0.25">
      <c r="A36" s="126"/>
      <c r="B36" s="126"/>
      <c r="C36" s="126"/>
      <c r="D36" s="126"/>
      <c r="E36" s="126"/>
      <c r="F36" s="128"/>
      <c r="G36" s="47" t="s">
        <v>68</v>
      </c>
      <c r="H36" s="47" t="s">
        <v>68</v>
      </c>
      <c r="I36" s="76">
        <v>10120</v>
      </c>
      <c r="J36" s="76">
        <v>10120</v>
      </c>
      <c r="K36" s="76">
        <v>10120</v>
      </c>
      <c r="L36" s="76">
        <v>10120</v>
      </c>
      <c r="M36" s="76">
        <v>10120</v>
      </c>
      <c r="N36" s="76">
        <v>10120</v>
      </c>
      <c r="O36" s="76">
        <v>30</v>
      </c>
      <c r="P36" s="76">
        <v>31</v>
      </c>
      <c r="Q36" s="76">
        <v>28</v>
      </c>
      <c r="R36" s="76">
        <v>35.799999999999997</v>
      </c>
      <c r="S36" s="76">
        <v>36</v>
      </c>
      <c r="T36" s="76">
        <v>31.4</v>
      </c>
    </row>
    <row r="37" spans="1:20" ht="16.5" x14ac:dyDescent="0.25">
      <c r="A37" s="126"/>
      <c r="B37" s="126"/>
      <c r="C37" s="126"/>
      <c r="D37" s="126"/>
      <c r="E37" s="126"/>
      <c r="F37" s="128"/>
      <c r="G37" s="47" t="s">
        <v>68</v>
      </c>
      <c r="H37" s="47" t="s">
        <v>68</v>
      </c>
      <c r="I37" s="76">
        <v>1944</v>
      </c>
      <c r="J37" s="76">
        <v>1944</v>
      </c>
      <c r="K37" s="76">
        <v>1944</v>
      </c>
      <c r="L37" s="76">
        <v>1944</v>
      </c>
      <c r="M37" s="76">
        <v>1944</v>
      </c>
      <c r="N37" s="76"/>
      <c r="O37" s="76">
        <v>402</v>
      </c>
      <c r="P37" s="76">
        <v>369.5</v>
      </c>
      <c r="Q37" s="76">
        <v>328.7</v>
      </c>
      <c r="R37" s="76">
        <v>367.4</v>
      </c>
      <c r="S37" s="76">
        <v>390.4</v>
      </c>
      <c r="T37" s="76"/>
    </row>
    <row r="38" spans="1:20" ht="47.25" customHeight="1" x14ac:dyDescent="0.25">
      <c r="A38" s="74"/>
      <c r="B38" s="74"/>
      <c r="C38" s="74"/>
      <c r="D38" s="74"/>
      <c r="E38" s="74"/>
      <c r="F38" s="78" t="s">
        <v>80</v>
      </c>
      <c r="G38" s="47" t="s">
        <v>68</v>
      </c>
      <c r="H38" s="47" t="s">
        <v>68</v>
      </c>
      <c r="I38" s="76">
        <v>263</v>
      </c>
      <c r="J38" s="76">
        <v>263</v>
      </c>
      <c r="K38" s="76">
        <v>263</v>
      </c>
      <c r="L38" s="76">
        <v>263</v>
      </c>
      <c r="M38" s="76">
        <v>263</v>
      </c>
      <c r="N38" s="76">
        <v>264</v>
      </c>
      <c r="O38" s="76">
        <v>259</v>
      </c>
      <c r="P38" s="76">
        <v>248</v>
      </c>
      <c r="Q38" s="76">
        <v>151</v>
      </c>
      <c r="R38" s="76">
        <v>244.6</v>
      </c>
      <c r="S38" s="76">
        <v>317.8</v>
      </c>
      <c r="T38" s="76">
        <v>319.39999999999998</v>
      </c>
    </row>
    <row r="39" spans="1:20" ht="55.5" customHeight="1" x14ac:dyDescent="0.25">
      <c r="A39" s="74"/>
      <c r="B39" s="74"/>
      <c r="C39" s="74"/>
      <c r="D39" s="126"/>
      <c r="E39" s="126"/>
      <c r="F39" s="48" t="s">
        <v>16</v>
      </c>
      <c r="G39" s="47" t="s">
        <v>77</v>
      </c>
      <c r="H39" s="47" t="s">
        <v>77</v>
      </c>
      <c r="I39" s="76"/>
      <c r="J39" s="76">
        <v>149.6</v>
      </c>
      <c r="K39" s="76">
        <v>15.01</v>
      </c>
      <c r="L39" s="76">
        <v>10.25</v>
      </c>
      <c r="M39" s="76"/>
      <c r="N39" s="76"/>
      <c r="O39" s="76"/>
      <c r="P39" s="76">
        <v>13422.1</v>
      </c>
      <c r="Q39" s="76">
        <v>1411.5</v>
      </c>
      <c r="R39" s="76">
        <v>459.5</v>
      </c>
      <c r="S39" s="76"/>
      <c r="T39" s="76"/>
    </row>
    <row r="40" spans="1:20" ht="55.5" customHeight="1" x14ac:dyDescent="0.25">
      <c r="A40" s="74"/>
      <c r="B40" s="74"/>
      <c r="C40" s="74"/>
      <c r="D40" s="74"/>
      <c r="E40" s="74"/>
      <c r="F40" s="48" t="s">
        <v>81</v>
      </c>
      <c r="G40" s="47" t="s">
        <v>77</v>
      </c>
      <c r="H40" s="47" t="s">
        <v>77</v>
      </c>
      <c r="I40" s="79">
        <v>2030019</v>
      </c>
      <c r="J40" s="79">
        <v>2030019</v>
      </c>
      <c r="K40" s="79">
        <v>2030019</v>
      </c>
      <c r="L40" s="79">
        <v>2030019</v>
      </c>
      <c r="M40" s="79">
        <v>2030019</v>
      </c>
      <c r="N40" s="79">
        <v>2030019</v>
      </c>
      <c r="O40" s="76">
        <v>17461.2</v>
      </c>
      <c r="P40" s="76">
        <v>15439</v>
      </c>
      <c r="Q40" s="76">
        <v>10061.799999999999</v>
      </c>
      <c r="R40" s="76">
        <v>13546.5</v>
      </c>
      <c r="S40" s="76">
        <v>8211.4</v>
      </c>
      <c r="T40" s="76">
        <v>11092.7</v>
      </c>
    </row>
    <row r="41" spans="1:20" ht="52.5" customHeight="1" x14ac:dyDescent="0.25">
      <c r="A41" s="127"/>
      <c r="B41" s="127"/>
      <c r="C41" s="127"/>
      <c r="D41" s="127"/>
      <c r="E41" s="80">
        <v>3</v>
      </c>
      <c r="F41" s="48" t="s">
        <v>82</v>
      </c>
      <c r="G41" s="47" t="s">
        <v>68</v>
      </c>
      <c r="H41" s="47" t="s">
        <v>68</v>
      </c>
      <c r="I41" s="81"/>
      <c r="J41" s="81"/>
      <c r="K41" s="81"/>
      <c r="L41" s="81">
        <v>24</v>
      </c>
      <c r="M41" s="81">
        <v>24</v>
      </c>
      <c r="N41" s="81">
        <v>16</v>
      </c>
      <c r="O41" s="81"/>
      <c r="P41" s="81"/>
      <c r="Q41" s="81"/>
      <c r="R41" s="81">
        <v>4121.1000000000004</v>
      </c>
      <c r="S41" s="81">
        <v>4221.8</v>
      </c>
      <c r="T41" s="81">
        <v>4059.6</v>
      </c>
    </row>
    <row r="42" spans="1:20" ht="60.75" customHeight="1" x14ac:dyDescent="0.25">
      <c r="A42" s="127"/>
      <c r="B42" s="127"/>
      <c r="C42" s="127"/>
      <c r="D42" s="127"/>
      <c r="E42" s="80">
        <v>3</v>
      </c>
      <c r="F42" s="48" t="s">
        <v>83</v>
      </c>
      <c r="G42" s="47" t="s">
        <v>68</v>
      </c>
      <c r="H42" s="47" t="s">
        <v>68</v>
      </c>
      <c r="I42" s="76"/>
      <c r="J42" s="76"/>
      <c r="K42" s="76"/>
      <c r="L42" s="76"/>
      <c r="M42" s="76"/>
      <c r="N42" s="76">
        <v>117</v>
      </c>
      <c r="O42" s="76"/>
      <c r="P42" s="76"/>
      <c r="Q42" s="76"/>
      <c r="R42" s="76"/>
      <c r="S42" s="76"/>
      <c r="T42" s="76">
        <v>967.7</v>
      </c>
    </row>
    <row r="43" spans="1:20" ht="76.5" customHeight="1" x14ac:dyDescent="0.25">
      <c r="A43" s="127"/>
      <c r="B43" s="127"/>
      <c r="C43" s="127"/>
      <c r="D43" s="127"/>
      <c r="E43" s="80"/>
      <c r="F43" s="48" t="s">
        <v>90</v>
      </c>
      <c r="G43" s="47" t="s">
        <v>91</v>
      </c>
      <c r="H43" s="47" t="s">
        <v>71</v>
      </c>
      <c r="I43" s="82">
        <v>1.65</v>
      </c>
      <c r="J43" s="81">
        <v>2.8</v>
      </c>
      <c r="K43" s="81">
        <v>2.8</v>
      </c>
      <c r="L43" s="81"/>
      <c r="M43" s="81"/>
      <c r="N43" s="81"/>
      <c r="O43" s="81">
        <v>63</v>
      </c>
      <c r="P43" s="81">
        <v>76</v>
      </c>
      <c r="Q43" s="81">
        <v>76.400000000000006</v>
      </c>
      <c r="R43" s="81"/>
      <c r="S43" s="81"/>
      <c r="T43" s="81"/>
    </row>
    <row r="44" spans="1:20" ht="76.5" customHeight="1" x14ac:dyDescent="0.25">
      <c r="A44" s="127"/>
      <c r="B44" s="127"/>
      <c r="C44" s="127"/>
      <c r="D44" s="127"/>
      <c r="E44" s="80"/>
      <c r="F44" s="125" t="s">
        <v>94</v>
      </c>
      <c r="G44" s="57" t="s">
        <v>95</v>
      </c>
      <c r="H44" s="47" t="s">
        <v>103</v>
      </c>
      <c r="I44" s="82">
        <v>530</v>
      </c>
      <c r="J44" s="81">
        <v>631</v>
      </c>
      <c r="K44" s="81">
        <v>631</v>
      </c>
      <c r="L44" s="81"/>
      <c r="M44" s="81"/>
      <c r="N44" s="81"/>
      <c r="O44" s="81">
        <v>712</v>
      </c>
      <c r="P44" s="81">
        <v>864</v>
      </c>
      <c r="Q44" s="81">
        <v>863.8</v>
      </c>
      <c r="R44" s="81"/>
      <c r="S44" s="81"/>
      <c r="T44" s="81"/>
    </row>
    <row r="45" spans="1:20" ht="76.5" customHeight="1" x14ac:dyDescent="0.25">
      <c r="A45" s="127"/>
      <c r="B45" s="127"/>
      <c r="C45" s="127"/>
      <c r="D45" s="127"/>
      <c r="E45" s="80"/>
      <c r="F45" s="125"/>
      <c r="G45" s="47" t="s">
        <v>96</v>
      </c>
      <c r="H45" s="47" t="s">
        <v>77</v>
      </c>
      <c r="I45" s="82">
        <v>290</v>
      </c>
      <c r="J45" s="81"/>
      <c r="K45" s="81"/>
      <c r="L45" s="81"/>
      <c r="M45" s="81"/>
      <c r="N45" s="81"/>
      <c r="O45" s="81">
        <v>227.5</v>
      </c>
      <c r="P45" s="81"/>
      <c r="Q45" s="81"/>
      <c r="R45" s="81"/>
      <c r="S45" s="81"/>
      <c r="T45" s="81"/>
    </row>
    <row r="46" spans="1:20" ht="76.5" customHeight="1" x14ac:dyDescent="0.25">
      <c r="A46" s="127"/>
      <c r="B46" s="127"/>
      <c r="C46" s="127"/>
      <c r="D46" s="127"/>
      <c r="E46" s="80"/>
      <c r="F46" s="125"/>
      <c r="G46" s="47" t="s">
        <v>97</v>
      </c>
      <c r="H46" s="47" t="s">
        <v>77</v>
      </c>
      <c r="I46" s="82">
        <v>338</v>
      </c>
      <c r="J46" s="81"/>
      <c r="K46" s="81"/>
      <c r="L46" s="81"/>
      <c r="M46" s="81"/>
      <c r="N46" s="81"/>
      <c r="O46" s="81">
        <v>265</v>
      </c>
      <c r="P46" s="81"/>
      <c r="Q46" s="81"/>
      <c r="R46" s="81"/>
      <c r="S46" s="81"/>
      <c r="T46" s="81"/>
    </row>
    <row r="47" spans="1:20" ht="76.5" customHeight="1" x14ac:dyDescent="0.25">
      <c r="A47" s="127"/>
      <c r="B47" s="127"/>
      <c r="C47" s="127"/>
      <c r="D47" s="127"/>
      <c r="E47" s="80"/>
      <c r="F47" s="47" t="s">
        <v>92</v>
      </c>
      <c r="G47" s="71" t="s">
        <v>93</v>
      </c>
      <c r="H47" s="47" t="s">
        <v>71</v>
      </c>
      <c r="I47" s="82">
        <v>0.96</v>
      </c>
      <c r="J47" s="81">
        <v>5</v>
      </c>
      <c r="K47" s="81">
        <v>5</v>
      </c>
      <c r="L47" s="81"/>
      <c r="M47" s="81"/>
      <c r="N47" s="81"/>
      <c r="O47" s="81">
        <v>3.5</v>
      </c>
      <c r="P47" s="81">
        <v>18</v>
      </c>
      <c r="Q47" s="81">
        <v>18</v>
      </c>
      <c r="R47" s="81"/>
      <c r="S47" s="81"/>
      <c r="T47" s="81"/>
    </row>
    <row r="48" spans="1:20" ht="126" customHeight="1" x14ac:dyDescent="0.25">
      <c r="A48" s="127"/>
      <c r="B48" s="127"/>
      <c r="C48" s="127"/>
      <c r="D48" s="127"/>
      <c r="E48" s="80"/>
      <c r="F48" s="48" t="s">
        <v>98</v>
      </c>
      <c r="G48" s="71" t="s">
        <v>99</v>
      </c>
      <c r="H48" s="47" t="s">
        <v>77</v>
      </c>
      <c r="I48" s="82">
        <v>106</v>
      </c>
      <c r="J48" s="83">
        <v>6.5330000000000004</v>
      </c>
      <c r="K48" s="83">
        <v>22.655000000000001</v>
      </c>
      <c r="L48" s="81"/>
      <c r="M48" s="81"/>
      <c r="N48" s="81"/>
      <c r="O48" s="81">
        <v>75</v>
      </c>
      <c r="P48" s="81">
        <v>21.5</v>
      </c>
      <c r="Q48" s="81">
        <v>55.9</v>
      </c>
      <c r="R48" s="81"/>
      <c r="S48" s="81"/>
      <c r="T48" s="81"/>
    </row>
    <row r="49" spans="1:21" ht="16.5" x14ac:dyDescent="0.25">
      <c r="A49" s="84" t="s">
        <v>18</v>
      </c>
      <c r="B49" s="84" t="s">
        <v>12</v>
      </c>
      <c r="C49" s="84" t="s">
        <v>13</v>
      </c>
      <c r="D49" s="127" t="s">
        <v>13</v>
      </c>
      <c r="E49" s="127"/>
      <c r="F49" s="50" t="s">
        <v>19</v>
      </c>
      <c r="G49" s="51" t="s">
        <v>77</v>
      </c>
      <c r="H49" s="51" t="s">
        <v>77</v>
      </c>
      <c r="I49" s="76">
        <v>20</v>
      </c>
      <c r="J49" s="76">
        <v>26</v>
      </c>
      <c r="K49" s="85">
        <v>2.8702999999999999</v>
      </c>
      <c r="L49" s="86">
        <v>7.96</v>
      </c>
      <c r="M49" s="86">
        <v>2.46</v>
      </c>
      <c r="N49" s="86">
        <v>6</v>
      </c>
      <c r="O49" s="76">
        <v>1794.1</v>
      </c>
      <c r="P49" s="87">
        <v>2331.3000000000002</v>
      </c>
      <c r="Q49" s="87">
        <v>411.6</v>
      </c>
      <c r="R49" s="87">
        <v>1432.43</v>
      </c>
      <c r="S49" s="87">
        <v>144.5</v>
      </c>
      <c r="T49" s="87">
        <v>411.8</v>
      </c>
    </row>
    <row r="50" spans="1:21" ht="40.5" customHeight="1" x14ac:dyDescent="0.25">
      <c r="A50" s="84" t="s">
        <v>18</v>
      </c>
      <c r="B50" s="84" t="s">
        <v>15</v>
      </c>
      <c r="C50" s="84" t="s">
        <v>13</v>
      </c>
      <c r="D50" s="127" t="s">
        <v>84</v>
      </c>
      <c r="E50" s="127"/>
      <c r="F50" s="51" t="s">
        <v>20</v>
      </c>
      <c r="G50" s="51"/>
      <c r="H50" s="51"/>
      <c r="I50" s="76"/>
      <c r="J50" s="76"/>
      <c r="K50" s="76"/>
      <c r="L50" s="76"/>
      <c r="M50" s="76"/>
      <c r="N50" s="76"/>
      <c r="O50" s="76"/>
      <c r="P50" s="87">
        <f>P51+P52+P53+P54+P55+P56+P57</f>
        <v>92506.4</v>
      </c>
      <c r="Q50" s="87">
        <f t="shared" ref="Q50:T50" si="1">Q51+Q52+Q53+Q54+Q55+Q56+Q57</f>
        <v>79</v>
      </c>
      <c r="R50" s="87">
        <f t="shared" si="1"/>
        <v>59.5</v>
      </c>
      <c r="S50" s="87">
        <f t="shared" si="1"/>
        <v>0</v>
      </c>
      <c r="T50" s="87">
        <f t="shared" si="1"/>
        <v>0</v>
      </c>
      <c r="U50" s="43"/>
    </row>
    <row r="51" spans="1:21" ht="40.5" customHeight="1" x14ac:dyDescent="0.25">
      <c r="A51" s="84"/>
      <c r="B51" s="84"/>
      <c r="C51" s="84"/>
      <c r="D51" s="127"/>
      <c r="E51" s="127"/>
      <c r="F51" s="51" t="s">
        <v>20</v>
      </c>
      <c r="G51" s="51"/>
      <c r="H51" s="51"/>
      <c r="I51" s="76"/>
      <c r="J51" s="76"/>
      <c r="K51" s="76"/>
      <c r="L51" s="76"/>
      <c r="M51" s="76"/>
      <c r="N51" s="76"/>
      <c r="O51" s="76"/>
      <c r="P51" s="76">
        <v>20253.2</v>
      </c>
      <c r="Q51" s="87"/>
      <c r="R51" s="87"/>
      <c r="S51" s="87"/>
      <c r="T51" s="87"/>
      <c r="U51" s="43"/>
    </row>
    <row r="52" spans="1:21" ht="16.5" x14ac:dyDescent="0.25">
      <c r="A52" s="84"/>
      <c r="B52" s="84"/>
      <c r="C52" s="84"/>
      <c r="D52" s="84"/>
      <c r="E52" s="80">
        <v>3</v>
      </c>
      <c r="F52" s="51" t="s">
        <v>20</v>
      </c>
      <c r="G52" s="51" t="s">
        <v>77</v>
      </c>
      <c r="H52" s="51" t="s">
        <v>77</v>
      </c>
      <c r="I52" s="76"/>
      <c r="J52" s="76">
        <v>552.29999999999995</v>
      </c>
      <c r="K52" s="76"/>
      <c r="L52" s="76"/>
      <c r="M52" s="76"/>
      <c r="N52" s="76"/>
      <c r="O52" s="76"/>
      <c r="P52" s="76">
        <v>920.7</v>
      </c>
      <c r="Q52" s="76"/>
      <c r="R52" s="76"/>
      <c r="S52" s="76"/>
      <c r="T52" s="76"/>
    </row>
    <row r="53" spans="1:21" ht="16.5" x14ac:dyDescent="0.25">
      <c r="A53" s="84"/>
      <c r="B53" s="84"/>
      <c r="C53" s="84"/>
      <c r="D53" s="84"/>
      <c r="E53" s="80">
        <v>3</v>
      </c>
      <c r="F53" s="51" t="s">
        <v>86</v>
      </c>
      <c r="G53" s="51" t="s">
        <v>77</v>
      </c>
      <c r="H53" s="51" t="s">
        <v>77</v>
      </c>
      <c r="I53" s="76"/>
      <c r="J53" s="76">
        <v>194.91</v>
      </c>
      <c r="K53" s="76"/>
      <c r="L53" s="76"/>
      <c r="M53" s="76"/>
      <c r="N53" s="76"/>
      <c r="O53" s="76"/>
      <c r="P53" s="76">
        <v>13504.9</v>
      </c>
      <c r="Q53" s="76"/>
      <c r="R53" s="76"/>
      <c r="S53" s="76"/>
      <c r="T53" s="76"/>
    </row>
    <row r="54" spans="1:21" ht="33" customHeight="1" x14ac:dyDescent="0.25">
      <c r="A54" s="84"/>
      <c r="B54" s="84"/>
      <c r="C54" s="84"/>
      <c r="D54" s="84"/>
      <c r="E54" s="80"/>
      <c r="F54" s="58" t="s">
        <v>85</v>
      </c>
      <c r="G54" s="58" t="s">
        <v>77</v>
      </c>
      <c r="H54" s="88" t="s">
        <v>77</v>
      </c>
      <c r="I54" s="76"/>
      <c r="J54" s="76">
        <v>349.3</v>
      </c>
      <c r="K54" s="76"/>
      <c r="L54" s="76"/>
      <c r="M54" s="76"/>
      <c r="N54" s="76"/>
      <c r="O54" s="76"/>
      <c r="P54" s="76">
        <v>5827.6</v>
      </c>
      <c r="Q54" s="76"/>
      <c r="R54" s="76"/>
      <c r="S54" s="76"/>
      <c r="T54" s="76"/>
    </row>
    <row r="55" spans="1:21" ht="72" customHeight="1" x14ac:dyDescent="0.25">
      <c r="A55" s="84"/>
      <c r="B55" s="84"/>
      <c r="C55" s="84"/>
      <c r="D55" s="84"/>
      <c r="E55" s="89"/>
      <c r="F55" s="48" t="s">
        <v>100</v>
      </c>
      <c r="G55" s="71" t="s">
        <v>101</v>
      </c>
      <c r="H55" s="88" t="s">
        <v>77</v>
      </c>
      <c r="I55" s="76"/>
      <c r="J55" s="76">
        <v>155</v>
      </c>
      <c r="K55" s="76">
        <v>117</v>
      </c>
      <c r="L55" s="76"/>
      <c r="M55" s="76"/>
      <c r="N55" s="76"/>
      <c r="O55" s="76"/>
      <c r="P55" s="76"/>
      <c r="Q55" s="76">
        <v>79</v>
      </c>
      <c r="R55" s="76">
        <v>59.5</v>
      </c>
      <c r="S55" s="76"/>
      <c r="T55" s="76"/>
    </row>
    <row r="56" spans="1:21" ht="33" customHeight="1" x14ac:dyDescent="0.25">
      <c r="A56" s="84"/>
      <c r="B56" s="84"/>
      <c r="C56" s="84"/>
      <c r="D56" s="84"/>
      <c r="E56" s="89"/>
      <c r="F56" s="125" t="s">
        <v>102</v>
      </c>
      <c r="G56" s="71" t="s">
        <v>21</v>
      </c>
      <c r="H56" s="88" t="s">
        <v>77</v>
      </c>
      <c r="I56" s="76">
        <v>511</v>
      </c>
      <c r="J56" s="76"/>
      <c r="K56" s="76"/>
      <c r="L56" s="76"/>
      <c r="M56" s="76"/>
      <c r="N56" s="76"/>
      <c r="O56" s="76"/>
      <c r="P56" s="76">
        <v>47480</v>
      </c>
      <c r="Q56" s="76"/>
      <c r="R56" s="76"/>
      <c r="S56" s="76"/>
      <c r="T56" s="76"/>
    </row>
    <row r="57" spans="1:21" ht="33" customHeight="1" x14ac:dyDescent="0.25">
      <c r="A57" s="84"/>
      <c r="B57" s="84"/>
      <c r="C57" s="84"/>
      <c r="D57" s="84"/>
      <c r="E57" s="89"/>
      <c r="F57" s="125"/>
      <c r="G57" s="71" t="s">
        <v>22</v>
      </c>
      <c r="H57" s="88" t="s">
        <v>77</v>
      </c>
      <c r="I57" s="86">
        <v>161.16999999999999</v>
      </c>
      <c r="J57" s="76"/>
      <c r="K57" s="76"/>
      <c r="L57" s="76"/>
      <c r="M57" s="76"/>
      <c r="N57" s="76"/>
      <c r="O57" s="76"/>
      <c r="P57" s="76">
        <v>4520</v>
      </c>
      <c r="Q57" s="76"/>
      <c r="R57" s="76"/>
      <c r="S57" s="76"/>
      <c r="T57" s="76"/>
    </row>
    <row r="58" spans="1:21" ht="16.5" x14ac:dyDescent="0.25">
      <c r="A58" s="84" t="s">
        <v>18</v>
      </c>
      <c r="B58" s="84" t="s">
        <v>23</v>
      </c>
      <c r="C58" s="84" t="s">
        <v>13</v>
      </c>
      <c r="D58" s="90"/>
      <c r="E58" s="91"/>
      <c r="F58" s="92" t="s">
        <v>24</v>
      </c>
      <c r="G58" s="93"/>
      <c r="H58" s="49"/>
      <c r="I58" s="76"/>
      <c r="J58" s="76"/>
      <c r="K58" s="76"/>
      <c r="L58" s="76"/>
      <c r="M58" s="76"/>
      <c r="N58" s="76"/>
      <c r="O58" s="76">
        <f>O59</f>
        <v>0</v>
      </c>
      <c r="P58" s="87">
        <f t="shared" ref="P58:T58" si="2">P59</f>
        <v>0</v>
      </c>
      <c r="Q58" s="87">
        <f t="shared" si="2"/>
        <v>1455.6</v>
      </c>
      <c r="R58" s="87">
        <f t="shared" si="2"/>
        <v>1696</v>
      </c>
      <c r="S58" s="87">
        <f t="shared" si="2"/>
        <v>1048</v>
      </c>
      <c r="T58" s="87">
        <f t="shared" si="2"/>
        <v>3609.7</v>
      </c>
    </row>
    <row r="59" spans="1:21" ht="16.5" x14ac:dyDescent="0.25">
      <c r="A59" s="84">
        <v>16</v>
      </c>
      <c r="B59" s="84" t="s">
        <v>23</v>
      </c>
      <c r="C59" s="84" t="s">
        <v>13</v>
      </c>
      <c r="D59" s="84" t="s">
        <v>13</v>
      </c>
      <c r="E59" s="80">
        <v>3</v>
      </c>
      <c r="F59" s="51" t="s">
        <v>87</v>
      </c>
      <c r="G59" s="51" t="s">
        <v>77</v>
      </c>
      <c r="H59" s="51" t="s">
        <v>77</v>
      </c>
      <c r="I59" s="76"/>
      <c r="J59" s="76"/>
      <c r="K59" s="76">
        <v>1764.2</v>
      </c>
      <c r="L59" s="76">
        <v>1908.6</v>
      </c>
      <c r="M59" s="76">
        <v>1160</v>
      </c>
      <c r="N59" s="76">
        <v>2790.35</v>
      </c>
      <c r="O59" s="76"/>
      <c r="P59" s="76"/>
      <c r="Q59" s="76">
        <v>1455.6</v>
      </c>
      <c r="R59" s="76">
        <v>1696</v>
      </c>
      <c r="S59" s="76">
        <v>1048</v>
      </c>
      <c r="T59" s="76">
        <v>3609.7</v>
      </c>
    </row>
    <row r="60" spans="1:21" ht="33" x14ac:dyDescent="0.25">
      <c r="A60" s="84" t="s">
        <v>18</v>
      </c>
      <c r="B60" s="84" t="s">
        <v>23</v>
      </c>
      <c r="C60" s="84" t="s">
        <v>27</v>
      </c>
      <c r="D60" s="94"/>
      <c r="E60" s="80"/>
      <c r="F60" s="50" t="s">
        <v>88</v>
      </c>
      <c r="G60" s="49" t="s">
        <v>29</v>
      </c>
      <c r="H60" s="49" t="s">
        <v>89</v>
      </c>
      <c r="I60" s="76"/>
      <c r="J60" s="76"/>
      <c r="K60" s="76"/>
      <c r="L60" s="76"/>
      <c r="M60" s="76"/>
      <c r="N60" s="76">
        <v>1</v>
      </c>
      <c r="O60" s="76"/>
      <c r="P60" s="76"/>
      <c r="Q60" s="76"/>
      <c r="R60" s="76"/>
      <c r="S60" s="76"/>
      <c r="T60" s="87">
        <v>3400</v>
      </c>
    </row>
    <row r="61" spans="1:21" ht="33" x14ac:dyDescent="0.25">
      <c r="A61" s="84" t="s">
        <v>18</v>
      </c>
      <c r="B61" s="84" t="s">
        <v>23</v>
      </c>
      <c r="C61" s="84" t="s">
        <v>27</v>
      </c>
      <c r="D61" s="94" t="s">
        <v>15</v>
      </c>
      <c r="E61" s="80"/>
      <c r="F61" s="51" t="s">
        <v>28</v>
      </c>
      <c r="G61" s="49" t="s">
        <v>29</v>
      </c>
      <c r="H61" s="49"/>
      <c r="I61" s="76"/>
      <c r="J61" s="76"/>
      <c r="K61" s="76"/>
      <c r="L61" s="76"/>
      <c r="M61" s="76"/>
      <c r="N61" s="76">
        <v>1</v>
      </c>
      <c r="O61" s="76"/>
      <c r="P61" s="76"/>
      <c r="Q61" s="76"/>
      <c r="R61" s="76"/>
      <c r="S61" s="76"/>
      <c r="T61" s="76">
        <v>3400</v>
      </c>
    </row>
    <row r="62" spans="1:21" ht="16.5" x14ac:dyDescent="0.25">
      <c r="A62" s="95" t="s">
        <v>18</v>
      </c>
      <c r="B62" s="95" t="s">
        <v>30</v>
      </c>
      <c r="C62" s="95" t="s">
        <v>15</v>
      </c>
      <c r="D62" s="94"/>
      <c r="E62" s="80"/>
      <c r="F62" s="52" t="s">
        <v>31</v>
      </c>
      <c r="G62" s="49"/>
      <c r="H62" s="49"/>
      <c r="I62" s="76"/>
      <c r="J62" s="76"/>
      <c r="K62" s="76"/>
      <c r="L62" s="76"/>
      <c r="M62" s="76"/>
      <c r="N62" s="76"/>
      <c r="O62" s="76"/>
      <c r="P62" s="87">
        <f>P63+P64+P65</f>
        <v>5404.2000000000007</v>
      </c>
      <c r="Q62" s="87">
        <f t="shared" ref="Q62:T62" si="3">Q63+Q64+Q65</f>
        <v>10095.900000000001</v>
      </c>
      <c r="R62" s="87">
        <f t="shared" si="3"/>
        <v>9525.7999999999993</v>
      </c>
      <c r="S62" s="87">
        <f t="shared" si="3"/>
        <v>7828.5</v>
      </c>
      <c r="T62" s="87">
        <f t="shared" si="3"/>
        <v>9083.8000000000011</v>
      </c>
    </row>
    <row r="63" spans="1:21" ht="39" customHeight="1" x14ac:dyDescent="0.25">
      <c r="A63" s="95">
        <v>16</v>
      </c>
      <c r="B63" s="95" t="s">
        <v>30</v>
      </c>
      <c r="C63" s="95" t="s">
        <v>15</v>
      </c>
      <c r="D63" s="96" t="s">
        <v>15</v>
      </c>
      <c r="E63" s="97"/>
      <c r="F63" s="51" t="s">
        <v>32</v>
      </c>
      <c r="G63" s="50" t="s">
        <v>104</v>
      </c>
      <c r="H63" s="50" t="s">
        <v>104</v>
      </c>
      <c r="I63" s="76"/>
      <c r="J63" s="86">
        <v>591.25</v>
      </c>
      <c r="K63" s="76">
        <v>2</v>
      </c>
      <c r="L63" s="76"/>
      <c r="M63" s="76"/>
      <c r="N63" s="76"/>
      <c r="O63" s="76"/>
      <c r="P63" s="76">
        <v>3251.9</v>
      </c>
      <c r="Q63" s="76">
        <v>11</v>
      </c>
      <c r="R63" s="76"/>
      <c r="S63" s="76"/>
      <c r="T63" s="76"/>
    </row>
    <row r="64" spans="1:21" ht="36" customHeight="1" x14ac:dyDescent="0.25">
      <c r="A64" s="84"/>
      <c r="B64" s="84"/>
      <c r="C64" s="84"/>
      <c r="D64" s="84"/>
      <c r="E64" s="84">
        <v>2</v>
      </c>
      <c r="F64" s="51" t="s">
        <v>105</v>
      </c>
      <c r="G64" s="51" t="s">
        <v>77</v>
      </c>
      <c r="H64" s="51" t="s">
        <v>77</v>
      </c>
      <c r="I64" s="76"/>
      <c r="J64" s="76">
        <v>20.399999999999999</v>
      </c>
      <c r="K64" s="76">
        <v>10.8</v>
      </c>
      <c r="L64" s="76">
        <v>10.4</v>
      </c>
      <c r="M64" s="76">
        <v>10</v>
      </c>
      <c r="N64" s="76">
        <v>11.7</v>
      </c>
      <c r="O64" s="76"/>
      <c r="P64" s="76">
        <v>262.8</v>
      </c>
      <c r="Q64" s="76">
        <v>139.1</v>
      </c>
      <c r="R64" s="76">
        <v>59.5</v>
      </c>
      <c r="S64" s="76">
        <v>57.2</v>
      </c>
      <c r="T64" s="76">
        <v>67</v>
      </c>
    </row>
    <row r="65" spans="1:20" ht="33" x14ac:dyDescent="0.25">
      <c r="A65" s="84">
        <v>16</v>
      </c>
      <c r="B65" s="84" t="s">
        <v>30</v>
      </c>
      <c r="C65" s="84" t="s">
        <v>15</v>
      </c>
      <c r="D65" s="94" t="s">
        <v>13</v>
      </c>
      <c r="E65" s="84"/>
      <c r="F65" s="53" t="s">
        <v>37</v>
      </c>
      <c r="G65" s="53"/>
      <c r="H65" s="53"/>
      <c r="I65" s="76"/>
      <c r="J65" s="76"/>
      <c r="K65" s="76"/>
      <c r="L65" s="76"/>
      <c r="M65" s="76"/>
      <c r="N65" s="76"/>
      <c r="O65" s="76"/>
      <c r="P65" s="87">
        <f>P66+P67+P68+P69+P70+P74+P71+P72+P73</f>
        <v>1889.5</v>
      </c>
      <c r="Q65" s="87">
        <f t="shared" ref="Q65:T65" si="4">Q66+Q67+Q68+Q69+Q70+Q74+Q71+Q72+Q73</f>
        <v>9945.8000000000011</v>
      </c>
      <c r="R65" s="87">
        <f t="shared" si="4"/>
        <v>9466.2999999999993</v>
      </c>
      <c r="S65" s="87">
        <f t="shared" si="4"/>
        <v>7771.3</v>
      </c>
      <c r="T65" s="87">
        <f t="shared" si="4"/>
        <v>9016.8000000000011</v>
      </c>
    </row>
    <row r="66" spans="1:20" ht="50.25" customHeight="1" x14ac:dyDescent="0.25">
      <c r="A66" s="84"/>
      <c r="B66" s="84"/>
      <c r="C66" s="84"/>
      <c r="D66" s="84"/>
      <c r="E66" s="98">
        <v>2</v>
      </c>
      <c r="F66" s="58" t="s">
        <v>106</v>
      </c>
      <c r="G66" s="51" t="s">
        <v>77</v>
      </c>
      <c r="H66" s="51" t="s">
        <v>77</v>
      </c>
      <c r="I66" s="76"/>
      <c r="J66" s="76">
        <v>89.9</v>
      </c>
      <c r="K66" s="76">
        <v>392.5</v>
      </c>
      <c r="L66" s="76">
        <v>312.62</v>
      </c>
      <c r="M66" s="76">
        <v>271.8</v>
      </c>
      <c r="N66" s="76">
        <v>680</v>
      </c>
      <c r="O66" s="76"/>
      <c r="P66" s="76">
        <v>236</v>
      </c>
      <c r="Q66" s="76">
        <v>968.1</v>
      </c>
      <c r="R66" s="76">
        <v>791.3</v>
      </c>
      <c r="S66" s="76">
        <v>791.4</v>
      </c>
      <c r="T66" s="76">
        <v>1751</v>
      </c>
    </row>
    <row r="67" spans="1:20" ht="60.75" customHeight="1" x14ac:dyDescent="0.25">
      <c r="A67" s="99"/>
      <c r="B67" s="99"/>
      <c r="C67" s="99"/>
      <c r="D67" s="99"/>
      <c r="E67" s="100"/>
      <c r="F67" s="58" t="s">
        <v>107</v>
      </c>
      <c r="G67" s="51" t="s">
        <v>77</v>
      </c>
      <c r="H67" s="51" t="s">
        <v>77</v>
      </c>
      <c r="I67" s="76"/>
      <c r="J67" s="76">
        <v>89.7</v>
      </c>
      <c r="K67" s="76">
        <v>427.2</v>
      </c>
      <c r="L67" s="76">
        <v>394.02</v>
      </c>
      <c r="M67" s="76">
        <v>229.3</v>
      </c>
      <c r="N67" s="76">
        <v>277.7</v>
      </c>
      <c r="O67" s="76"/>
      <c r="P67" s="76">
        <v>1044.5999999999999</v>
      </c>
      <c r="Q67" s="76">
        <v>4974.3999999999996</v>
      </c>
      <c r="R67" s="76">
        <v>5717.5</v>
      </c>
      <c r="S67" s="76">
        <v>3099.1</v>
      </c>
      <c r="T67" s="76">
        <v>3900</v>
      </c>
    </row>
    <row r="68" spans="1:20" ht="41.25" customHeight="1" x14ac:dyDescent="0.25">
      <c r="A68" s="84"/>
      <c r="B68" s="84"/>
      <c r="C68" s="84"/>
      <c r="D68" s="84"/>
      <c r="E68" s="84"/>
      <c r="F68" s="58" t="s">
        <v>108</v>
      </c>
      <c r="G68" s="51" t="s">
        <v>77</v>
      </c>
      <c r="H68" s="51" t="s">
        <v>77</v>
      </c>
      <c r="I68" s="76"/>
      <c r="J68" s="76">
        <v>87</v>
      </c>
      <c r="K68" s="76">
        <v>637</v>
      </c>
      <c r="L68" s="76">
        <v>601.38</v>
      </c>
      <c r="M68" s="76">
        <v>200</v>
      </c>
      <c r="N68" s="76"/>
      <c r="O68" s="76"/>
      <c r="P68" s="76">
        <v>287.7</v>
      </c>
      <c r="Q68" s="76">
        <v>2106.6</v>
      </c>
      <c r="R68" s="76">
        <v>2908.6</v>
      </c>
      <c r="S68" s="76">
        <v>966.4</v>
      </c>
      <c r="T68" s="76"/>
    </row>
    <row r="69" spans="1:20" ht="50.25" customHeight="1" x14ac:dyDescent="0.25">
      <c r="A69" s="84"/>
      <c r="B69" s="84"/>
      <c r="C69" s="84"/>
      <c r="D69" s="84"/>
      <c r="E69" s="98">
        <v>2</v>
      </c>
      <c r="F69" s="58" t="s">
        <v>109</v>
      </c>
      <c r="G69" s="51" t="s">
        <v>77</v>
      </c>
      <c r="H69" s="51" t="s">
        <v>77</v>
      </c>
      <c r="I69" s="76"/>
      <c r="J69" s="76">
        <v>20</v>
      </c>
      <c r="K69" s="76">
        <v>926.35</v>
      </c>
      <c r="L69" s="76"/>
      <c r="M69" s="76">
        <v>786.1</v>
      </c>
      <c r="N69" s="76">
        <v>1140.0999999999999</v>
      </c>
      <c r="O69" s="76"/>
      <c r="P69" s="76">
        <v>21.4</v>
      </c>
      <c r="Q69" s="76">
        <v>991.2</v>
      </c>
      <c r="R69" s="76"/>
      <c r="S69" s="76">
        <v>1035</v>
      </c>
      <c r="T69" s="76">
        <v>1877.3</v>
      </c>
    </row>
    <row r="70" spans="1:20" ht="35.25" customHeight="1" x14ac:dyDescent="0.25">
      <c r="A70" s="99"/>
      <c r="B70" s="99"/>
      <c r="C70" s="99"/>
      <c r="D70" s="99"/>
      <c r="E70" s="100"/>
      <c r="F70" s="58" t="s">
        <v>110</v>
      </c>
      <c r="G70" s="51" t="s">
        <v>77</v>
      </c>
      <c r="H70" s="51" t="s">
        <v>77</v>
      </c>
      <c r="I70" s="76"/>
      <c r="J70" s="76">
        <v>4.2</v>
      </c>
      <c r="K70" s="76"/>
      <c r="L70" s="76">
        <v>23.3</v>
      </c>
      <c r="M70" s="76">
        <v>143.30000000000001</v>
      </c>
      <c r="N70" s="76">
        <v>66.319999999999993</v>
      </c>
      <c r="O70" s="76"/>
      <c r="P70" s="76">
        <v>6.8</v>
      </c>
      <c r="Q70" s="76"/>
      <c r="R70" s="76">
        <v>48.9</v>
      </c>
      <c r="S70" s="76">
        <v>332.6</v>
      </c>
      <c r="T70" s="76">
        <v>139.19999999999999</v>
      </c>
    </row>
    <row r="71" spans="1:20" ht="33" x14ac:dyDescent="0.25">
      <c r="A71" s="84"/>
      <c r="B71" s="84"/>
      <c r="C71" s="84"/>
      <c r="D71" s="84"/>
      <c r="E71" s="98">
        <v>2</v>
      </c>
      <c r="F71" s="58" t="s">
        <v>111</v>
      </c>
      <c r="G71" s="51" t="s">
        <v>77</v>
      </c>
      <c r="H71" s="51" t="s">
        <v>77</v>
      </c>
      <c r="I71" s="76"/>
      <c r="J71" s="76"/>
      <c r="K71" s="76"/>
      <c r="L71" s="76"/>
      <c r="M71" s="76">
        <v>140</v>
      </c>
      <c r="N71" s="76">
        <v>115</v>
      </c>
      <c r="O71" s="76"/>
      <c r="P71" s="76"/>
      <c r="Q71" s="76"/>
      <c r="R71" s="76"/>
      <c r="S71" s="76">
        <v>1039.0999999999999</v>
      </c>
      <c r="T71" s="76">
        <v>924.7</v>
      </c>
    </row>
    <row r="72" spans="1:20" ht="33" x14ac:dyDescent="0.25">
      <c r="A72" s="99"/>
      <c r="B72" s="99"/>
      <c r="C72" s="99"/>
      <c r="D72" s="99"/>
      <c r="E72" s="100"/>
      <c r="F72" s="58" t="s">
        <v>112</v>
      </c>
      <c r="G72" s="51" t="s">
        <v>77</v>
      </c>
      <c r="H72" s="51" t="s">
        <v>77</v>
      </c>
      <c r="I72" s="76"/>
      <c r="J72" s="76"/>
      <c r="K72" s="76"/>
      <c r="L72" s="76"/>
      <c r="M72" s="76"/>
      <c r="N72" s="76">
        <v>113.1</v>
      </c>
      <c r="O72" s="76"/>
      <c r="P72" s="76"/>
      <c r="Q72" s="76"/>
      <c r="R72" s="76"/>
      <c r="S72" s="76"/>
      <c r="T72" s="76">
        <v>424.6</v>
      </c>
    </row>
    <row r="73" spans="1:20" ht="16.5" x14ac:dyDescent="0.25">
      <c r="A73" s="84"/>
      <c r="B73" s="84"/>
      <c r="C73" s="84"/>
      <c r="D73" s="84"/>
      <c r="E73" s="98"/>
      <c r="F73" s="54" t="s">
        <v>113</v>
      </c>
      <c r="G73" s="51" t="s">
        <v>77</v>
      </c>
      <c r="H73" s="51" t="s">
        <v>77</v>
      </c>
      <c r="I73" s="76"/>
      <c r="J73" s="76"/>
      <c r="K73" s="76"/>
      <c r="L73" s="76"/>
      <c r="M73" s="76">
        <v>200</v>
      </c>
      <c r="N73" s="76"/>
      <c r="O73" s="76"/>
      <c r="P73" s="76"/>
      <c r="Q73" s="76"/>
      <c r="R73" s="76"/>
      <c r="S73" s="76">
        <v>507.7</v>
      </c>
      <c r="T73" s="76"/>
    </row>
    <row r="74" spans="1:20" ht="25.5" customHeight="1" x14ac:dyDescent="0.25">
      <c r="A74" s="84"/>
      <c r="B74" s="84"/>
      <c r="C74" s="84"/>
      <c r="D74" s="84"/>
      <c r="E74" s="101"/>
      <c r="F74" s="51" t="s">
        <v>108</v>
      </c>
      <c r="G74" s="51" t="s">
        <v>77</v>
      </c>
      <c r="H74" s="51" t="s">
        <v>77</v>
      </c>
      <c r="I74" s="76"/>
      <c r="J74" s="76">
        <v>165.3</v>
      </c>
      <c r="K74" s="76">
        <v>510.7</v>
      </c>
      <c r="L74" s="76"/>
      <c r="M74" s="76"/>
      <c r="N74" s="76"/>
      <c r="O74" s="76"/>
      <c r="P74" s="76">
        <v>293</v>
      </c>
      <c r="Q74" s="76">
        <v>905.5</v>
      </c>
      <c r="R74" s="76"/>
      <c r="S74" s="76"/>
      <c r="T74" s="76"/>
    </row>
    <row r="75" spans="1:20" ht="40.15" customHeight="1" x14ac:dyDescent="0.3">
      <c r="A75" s="23"/>
      <c r="B75" s="23"/>
      <c r="C75" s="23"/>
      <c r="D75" s="23"/>
      <c r="E75" s="23"/>
      <c r="F75" s="37"/>
      <c r="G75" s="37"/>
      <c r="H75" s="24"/>
    </row>
  </sheetData>
  <mergeCells count="45">
    <mergeCell ref="R1:T1"/>
    <mergeCell ref="R2:T2"/>
    <mergeCell ref="R3:T3"/>
    <mergeCell ref="R4:T4"/>
    <mergeCell ref="F44:F46"/>
    <mergeCell ref="A15:F15"/>
    <mergeCell ref="G15:N15"/>
    <mergeCell ref="A17:F17"/>
    <mergeCell ref="A19:E19"/>
    <mergeCell ref="F19:F20"/>
    <mergeCell ref="G19:G20"/>
    <mergeCell ref="I19:N19"/>
    <mergeCell ref="R7:T7"/>
    <mergeCell ref="R8:T8"/>
    <mergeCell ref="R9:T9"/>
    <mergeCell ref="R10:T10"/>
    <mergeCell ref="F56:F57"/>
    <mergeCell ref="R12:T12"/>
    <mergeCell ref="F35:F37"/>
    <mergeCell ref="D39:E39"/>
    <mergeCell ref="D23:E23"/>
    <mergeCell ref="H19:H20"/>
    <mergeCell ref="D49:E49"/>
    <mergeCell ref="D51:E51"/>
    <mergeCell ref="O19:T19"/>
    <mergeCell ref="A13:T13"/>
    <mergeCell ref="D24:E24"/>
    <mergeCell ref="D27:E27"/>
    <mergeCell ref="D29:E29"/>
    <mergeCell ref="D30:E30"/>
    <mergeCell ref="D50:E50"/>
    <mergeCell ref="A41:A48"/>
    <mergeCell ref="B41:B48"/>
    <mergeCell ref="C41:C48"/>
    <mergeCell ref="D41:D48"/>
    <mergeCell ref="D31:E31"/>
    <mergeCell ref="D32:E32"/>
    <mergeCell ref="D33:E33"/>
    <mergeCell ref="D34:E34"/>
    <mergeCell ref="R11:T11"/>
    <mergeCell ref="D20:E20"/>
    <mergeCell ref="A35:A37"/>
    <mergeCell ref="B35:B37"/>
    <mergeCell ref="C35:C37"/>
    <mergeCell ref="D35:E37"/>
  </mergeCells>
  <pageMargins left="0.51181102362204722" right="0" top="0.74803149606299213" bottom="0.35433070866141736" header="0.31496062992125984" footer="0.31496062992125984"/>
  <pageSetup paperSize="9" scale="44" fitToHeight="3" orientation="landscape" horizontalDpi="300" verticalDpi="300" r:id="rId1"/>
  <rowBreaks count="2" manualBreakCount="2">
    <brk id="39" max="28" man="1"/>
    <brk id="60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T77"/>
  <sheetViews>
    <sheetView topLeftCell="G10" zoomScale="118" zoomScaleNormal="118" zoomScaleSheetLayoutView="158" workbookViewId="0">
      <selection activeCell="T75" sqref="T75"/>
    </sheetView>
  </sheetViews>
  <sheetFormatPr defaultRowHeight="15" x14ac:dyDescent="0.25"/>
  <cols>
    <col min="1" max="1" width="6" customWidth="1"/>
    <col min="2" max="2" width="5.5703125" customWidth="1"/>
    <col min="3" max="3" width="5" customWidth="1"/>
    <col min="4" max="4" width="5.7109375" customWidth="1"/>
    <col min="5" max="5" width="9.140625" hidden="1" customWidth="1"/>
    <col min="6" max="6" width="53.28515625" customWidth="1"/>
    <col min="7" max="7" width="50.85546875" customWidth="1"/>
    <col min="8" max="8" width="21" customWidth="1"/>
    <col min="9" max="19" width="9.140625" style="104"/>
  </cols>
  <sheetData>
    <row r="1" spans="1:20" ht="12.75" hidden="1" customHeight="1" x14ac:dyDescent="0.25">
      <c r="R1" s="140" t="s">
        <v>122</v>
      </c>
      <c r="S1" s="140"/>
      <c r="T1" s="140"/>
    </row>
    <row r="2" spans="1:20" hidden="1" x14ac:dyDescent="0.25">
      <c r="R2" s="140" t="s">
        <v>123</v>
      </c>
      <c r="S2" s="140"/>
      <c r="T2" s="140"/>
    </row>
    <row r="3" spans="1:20" hidden="1" x14ac:dyDescent="0.25">
      <c r="R3" s="140" t="s">
        <v>62</v>
      </c>
      <c r="S3" s="140"/>
      <c r="T3" s="140"/>
    </row>
    <row r="4" spans="1:20" hidden="1" x14ac:dyDescent="0.25">
      <c r="R4" s="141" t="s">
        <v>124</v>
      </c>
      <c r="S4" s="141"/>
      <c r="T4" s="141"/>
    </row>
    <row r="5" spans="1:20" s="1" customFormat="1" hidden="1" x14ac:dyDescent="0.25">
      <c r="I5" s="105"/>
      <c r="J5" s="105"/>
      <c r="K5" s="105"/>
      <c r="L5" s="105"/>
      <c r="M5" s="105"/>
      <c r="N5" s="105"/>
      <c r="O5" s="105"/>
      <c r="P5" s="105"/>
      <c r="Q5" s="105"/>
      <c r="R5" s="124"/>
      <c r="S5" s="124"/>
      <c r="T5" s="124"/>
    </row>
    <row r="6" spans="1:20" ht="12.75" hidden="1" customHeight="1" x14ac:dyDescent="0.25">
      <c r="R6" s="140" t="s">
        <v>60</v>
      </c>
      <c r="S6" s="140"/>
      <c r="T6" s="140"/>
    </row>
    <row r="7" spans="1:20" hidden="1" x14ac:dyDescent="0.25">
      <c r="R7" s="140" t="s">
        <v>61</v>
      </c>
      <c r="S7" s="140"/>
      <c r="T7" s="140"/>
    </row>
    <row r="8" spans="1:20" hidden="1" x14ac:dyDescent="0.25">
      <c r="R8" s="140" t="s">
        <v>62</v>
      </c>
      <c r="S8" s="140"/>
      <c r="T8" s="140"/>
    </row>
    <row r="9" spans="1:20" hidden="1" x14ac:dyDescent="0.25">
      <c r="R9" s="140" t="s">
        <v>63</v>
      </c>
      <c r="S9" s="140"/>
      <c r="T9" s="140"/>
    </row>
    <row r="10" spans="1:20" s="1" customFormat="1" x14ac:dyDescent="0.25">
      <c r="I10" s="105"/>
      <c r="J10" s="105"/>
      <c r="K10" s="105"/>
      <c r="L10" s="105"/>
      <c r="M10" s="105"/>
      <c r="N10" s="105"/>
      <c r="O10" s="105"/>
      <c r="P10" s="105"/>
      <c r="Q10" s="105"/>
      <c r="R10" s="124"/>
      <c r="S10" s="124"/>
      <c r="T10" s="124"/>
    </row>
    <row r="11" spans="1:20" s="1" customFormat="1" x14ac:dyDescent="0.25">
      <c r="I11" s="105"/>
      <c r="J11" s="105"/>
      <c r="K11" s="105"/>
      <c r="L11" s="105"/>
      <c r="M11" s="105"/>
      <c r="N11" s="105"/>
      <c r="O11" s="105"/>
      <c r="P11" s="105"/>
      <c r="Q11" s="105"/>
      <c r="R11" s="124" t="s">
        <v>65</v>
      </c>
      <c r="S11" s="124"/>
      <c r="T11" s="124"/>
    </row>
    <row r="12" spans="1:20" s="1" customFormat="1" ht="59.25" customHeight="1" x14ac:dyDescent="0.25">
      <c r="A12" s="135" t="s">
        <v>138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</row>
    <row r="13" spans="1:20" s="1" customFormat="1" x14ac:dyDescent="0.25">
      <c r="F13" s="2"/>
      <c r="G13" s="3"/>
      <c r="H13" s="3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</row>
    <row r="14" spans="1:20" s="1" customFormat="1" ht="17.25" x14ac:dyDescent="0.3">
      <c r="A14" s="137" t="s">
        <v>0</v>
      </c>
      <c r="B14" s="137"/>
      <c r="C14" s="137"/>
      <c r="D14" s="137"/>
      <c r="E14" s="137"/>
      <c r="F14" s="137"/>
      <c r="G14" s="138" t="s">
        <v>140</v>
      </c>
      <c r="H14" s="139"/>
      <c r="I14" s="139"/>
      <c r="J14" s="139"/>
      <c r="K14" s="139"/>
      <c r="L14" s="139"/>
      <c r="M14" s="139"/>
      <c r="N14" s="139"/>
      <c r="O14" s="106"/>
      <c r="P14" s="106"/>
      <c r="Q14" s="106"/>
      <c r="R14" s="106"/>
      <c r="S14" s="106"/>
      <c r="T14" s="60"/>
    </row>
    <row r="15" spans="1:20" s="1" customFormat="1" ht="16.5" x14ac:dyDescent="0.25">
      <c r="A15" s="60"/>
      <c r="B15" s="60"/>
      <c r="C15" s="60"/>
      <c r="D15" s="60"/>
      <c r="E15" s="60"/>
      <c r="F15" s="61"/>
      <c r="G15" s="62"/>
      <c r="H15" s="62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60"/>
    </row>
    <row r="16" spans="1:20" s="1" customFormat="1" ht="16.5" customHeight="1" x14ac:dyDescent="0.25">
      <c r="A16" s="137" t="s">
        <v>1</v>
      </c>
      <c r="B16" s="137"/>
      <c r="C16" s="137"/>
      <c r="D16" s="137"/>
      <c r="E16" s="137"/>
      <c r="F16" s="137"/>
      <c r="G16" s="63" t="s">
        <v>2</v>
      </c>
      <c r="H16" s="63"/>
      <c r="I16" s="107"/>
      <c r="J16" s="107"/>
      <c r="K16" s="107"/>
      <c r="L16" s="106"/>
      <c r="M16" s="106"/>
      <c r="N16" s="106"/>
      <c r="O16" s="106"/>
      <c r="P16" s="106"/>
      <c r="Q16" s="106"/>
      <c r="R16" s="106"/>
      <c r="S16" s="106"/>
      <c r="T16" s="60"/>
    </row>
    <row r="17" spans="1:20" ht="17.25" x14ac:dyDescent="0.3">
      <c r="A17" s="64"/>
      <c r="B17" s="64"/>
      <c r="C17" s="64"/>
      <c r="D17" s="64"/>
      <c r="E17" s="64"/>
      <c r="F17" s="64"/>
      <c r="G17" s="64"/>
      <c r="H17" s="64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64"/>
    </row>
    <row r="18" spans="1:20" s="4" customFormat="1" ht="71.25" customHeight="1" x14ac:dyDescent="0.25">
      <c r="A18" s="125" t="s">
        <v>3</v>
      </c>
      <c r="B18" s="125"/>
      <c r="C18" s="125"/>
      <c r="D18" s="125"/>
      <c r="E18" s="125"/>
      <c r="F18" s="125" t="s">
        <v>4</v>
      </c>
      <c r="G18" s="125" t="s">
        <v>5</v>
      </c>
      <c r="H18" s="130" t="s">
        <v>67</v>
      </c>
      <c r="I18" s="149" t="s">
        <v>59</v>
      </c>
      <c r="J18" s="150"/>
      <c r="K18" s="150"/>
      <c r="L18" s="150"/>
      <c r="M18" s="150"/>
      <c r="N18" s="151"/>
      <c r="O18" s="132" t="s">
        <v>121</v>
      </c>
      <c r="P18" s="133"/>
      <c r="Q18" s="133"/>
      <c r="R18" s="133"/>
      <c r="S18" s="133"/>
      <c r="T18" s="134"/>
    </row>
    <row r="19" spans="1:20" s="4" customFormat="1" ht="33" x14ac:dyDescent="0.25">
      <c r="A19" s="65" t="s">
        <v>6</v>
      </c>
      <c r="B19" s="65" t="s">
        <v>7</v>
      </c>
      <c r="C19" s="65" t="s">
        <v>8</v>
      </c>
      <c r="D19" s="125" t="s">
        <v>9</v>
      </c>
      <c r="E19" s="125"/>
      <c r="F19" s="125"/>
      <c r="G19" s="125"/>
      <c r="H19" s="131"/>
      <c r="I19" s="109">
        <v>2019</v>
      </c>
      <c r="J19" s="109">
        <v>2020</v>
      </c>
      <c r="K19" s="109">
        <v>2021</v>
      </c>
      <c r="L19" s="109">
        <v>2022</v>
      </c>
      <c r="M19" s="109">
        <v>2023</v>
      </c>
      <c r="N19" s="109">
        <v>2024</v>
      </c>
      <c r="O19" s="109">
        <v>2019</v>
      </c>
      <c r="P19" s="109">
        <v>2020</v>
      </c>
      <c r="Q19" s="109">
        <v>2021</v>
      </c>
      <c r="R19" s="109">
        <v>2022</v>
      </c>
      <c r="S19" s="109">
        <v>2023</v>
      </c>
      <c r="T19" s="66">
        <v>2024</v>
      </c>
    </row>
    <row r="20" spans="1:20" s="4" customFormat="1" ht="15.75" hidden="1" x14ac:dyDescent="0.25">
      <c r="A20" s="6">
        <v>16</v>
      </c>
      <c r="B20" s="6"/>
      <c r="C20" s="6"/>
      <c r="D20" s="6"/>
      <c r="E20" s="6"/>
      <c r="F20" s="7" t="s">
        <v>10</v>
      </c>
      <c r="G20" s="5"/>
      <c r="H20" s="31"/>
      <c r="I20" s="27"/>
      <c r="J20" s="27"/>
      <c r="K20" s="27"/>
      <c r="L20" s="27"/>
      <c r="M20" s="27"/>
      <c r="N20" s="27"/>
      <c r="O20" s="27" t="e">
        <f>O22+O46+O50+O53+#REF!+O63</f>
        <v>#REF!</v>
      </c>
      <c r="P20" s="27" t="e">
        <f>P22+P46+P50+P53+#REF!+P63</f>
        <v>#REF!</v>
      </c>
      <c r="Q20" s="27" t="e">
        <f>Q22+Q46+Q50+Q53+#REF!+Q63</f>
        <v>#REF!</v>
      </c>
      <c r="R20" s="27" t="e">
        <f>R22+R46+R50+R53+#REF!+R63</f>
        <v>#REF!</v>
      </c>
      <c r="S20" s="27" t="e">
        <f>S22+S46+S50+S53+#REF!+S63</f>
        <v>#REF!</v>
      </c>
      <c r="T20" s="27" t="e">
        <f>T22+T46+T50+T53+#REF!+T63</f>
        <v>#REF!</v>
      </c>
    </row>
    <row r="21" spans="1:20" s="4" customFormat="1" ht="24.75" hidden="1" customHeight="1" x14ac:dyDescent="0.25">
      <c r="A21" s="6">
        <v>16</v>
      </c>
      <c r="B21" s="6">
        <v>1</v>
      </c>
      <c r="C21" s="6"/>
      <c r="D21" s="6"/>
      <c r="E21" s="6"/>
      <c r="F21" s="8" t="s">
        <v>11</v>
      </c>
      <c r="G21" s="5"/>
      <c r="H21" s="31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30"/>
    </row>
    <row r="22" spans="1:20" s="10" customFormat="1" ht="21.75" customHeight="1" x14ac:dyDescent="0.25">
      <c r="A22" s="9">
        <v>16</v>
      </c>
      <c r="B22" s="9" t="s">
        <v>12</v>
      </c>
      <c r="C22" s="9" t="s">
        <v>13</v>
      </c>
      <c r="D22" s="148"/>
      <c r="E22" s="148"/>
      <c r="F22" s="45" t="s">
        <v>14</v>
      </c>
      <c r="G22" s="46"/>
      <c r="H22" s="46"/>
      <c r="I22" s="29"/>
      <c r="J22" s="29"/>
      <c r="K22" s="29"/>
      <c r="L22" s="29"/>
      <c r="M22" s="29"/>
      <c r="N22" s="29"/>
      <c r="O22" s="29">
        <f>O23+O41</f>
        <v>34994.700000000004</v>
      </c>
      <c r="P22" s="29">
        <f>P23+P41+P42</f>
        <v>37686.200000000004</v>
      </c>
      <c r="Q22" s="29">
        <f>Q23+Q41</f>
        <v>33334</v>
      </c>
      <c r="R22" s="29">
        <f>R23+R41</f>
        <v>29177.7</v>
      </c>
      <c r="S22" s="29">
        <f>S23+S41</f>
        <v>31770.400000000005</v>
      </c>
      <c r="T22" s="28">
        <f>T23+T41</f>
        <v>32343.1</v>
      </c>
    </row>
    <row r="23" spans="1:20" ht="61.5" customHeight="1" x14ac:dyDescent="0.25">
      <c r="A23" s="11">
        <v>16</v>
      </c>
      <c r="B23" s="11" t="s">
        <v>12</v>
      </c>
      <c r="C23" s="11" t="s">
        <v>13</v>
      </c>
      <c r="D23" s="142" t="s">
        <v>15</v>
      </c>
      <c r="E23" s="142"/>
      <c r="F23" s="47" t="s">
        <v>16</v>
      </c>
      <c r="G23" s="47"/>
      <c r="H23" s="47"/>
      <c r="I23" s="29"/>
      <c r="J23" s="29"/>
      <c r="K23" s="29"/>
      <c r="L23" s="29"/>
      <c r="M23" s="29"/>
      <c r="N23" s="29"/>
      <c r="O23" s="29">
        <f t="shared" ref="O23:T23" si="0">O24+O25+O28+O29+O30+O33+O34+O37+O38+O32+O26+O27+O35+O36+O39</f>
        <v>34626.400000000001</v>
      </c>
      <c r="P23" s="29">
        <f t="shared" si="0"/>
        <v>37185.9</v>
      </c>
      <c r="Q23" s="29">
        <f t="shared" si="0"/>
        <v>32729.800000000003</v>
      </c>
      <c r="R23" s="29">
        <f t="shared" si="0"/>
        <v>28573.5</v>
      </c>
      <c r="S23" s="29">
        <f t="shared" si="0"/>
        <v>31166.200000000004</v>
      </c>
      <c r="T23" s="29">
        <f t="shared" si="0"/>
        <v>31592.699999999997</v>
      </c>
    </row>
    <row r="24" spans="1:20" ht="47.25" customHeight="1" x14ac:dyDescent="0.25">
      <c r="A24" s="11"/>
      <c r="B24" s="11"/>
      <c r="C24" s="11"/>
      <c r="D24" s="11"/>
      <c r="E24" s="11"/>
      <c r="F24" s="47" t="s">
        <v>16</v>
      </c>
      <c r="G24" s="48" t="s">
        <v>114</v>
      </c>
      <c r="H24" s="48" t="s">
        <v>68</v>
      </c>
      <c r="I24" s="44">
        <v>21</v>
      </c>
      <c r="J24" s="44">
        <v>26</v>
      </c>
      <c r="K24" s="44">
        <v>26</v>
      </c>
      <c r="L24" s="44">
        <v>26</v>
      </c>
      <c r="M24" s="44">
        <v>26</v>
      </c>
      <c r="N24" s="44">
        <v>26</v>
      </c>
      <c r="O24" s="44">
        <v>19469.7</v>
      </c>
      <c r="P24" s="44">
        <v>20564.2</v>
      </c>
      <c r="Q24" s="44">
        <v>18606.900000000001</v>
      </c>
      <c r="R24" s="44">
        <v>14450.6</v>
      </c>
      <c r="S24" s="44">
        <v>17043.3</v>
      </c>
      <c r="T24" s="30">
        <v>15090.5</v>
      </c>
    </row>
    <row r="25" spans="1:20" ht="49.5" x14ac:dyDescent="0.25">
      <c r="A25" s="11"/>
      <c r="B25" s="11"/>
      <c r="C25" s="11"/>
      <c r="D25" s="142"/>
      <c r="E25" s="142"/>
      <c r="F25" s="47" t="s">
        <v>16</v>
      </c>
      <c r="G25" s="47" t="s">
        <v>115</v>
      </c>
      <c r="H25" s="47" t="s">
        <v>71</v>
      </c>
      <c r="I25" s="44">
        <v>18.2</v>
      </c>
      <c r="J25" s="44">
        <v>15</v>
      </c>
      <c r="K25" s="44"/>
      <c r="L25" s="44">
        <v>15</v>
      </c>
      <c r="M25" s="44">
        <v>15</v>
      </c>
      <c r="N25" s="44">
        <v>15</v>
      </c>
      <c r="O25" s="44">
        <v>495.2</v>
      </c>
      <c r="P25" s="44">
        <v>230.5</v>
      </c>
      <c r="Q25" s="44"/>
      <c r="R25" s="44"/>
      <c r="S25" s="44"/>
      <c r="T25" s="30">
        <v>300.3</v>
      </c>
    </row>
    <row r="26" spans="1:20" ht="49.5" x14ac:dyDescent="0.25">
      <c r="A26" s="11"/>
      <c r="B26" s="11"/>
      <c r="C26" s="11"/>
      <c r="D26" s="11"/>
      <c r="E26" s="11"/>
      <c r="F26" s="47" t="s">
        <v>16</v>
      </c>
      <c r="G26" s="47" t="s">
        <v>50</v>
      </c>
      <c r="H26" s="47" t="s">
        <v>71</v>
      </c>
      <c r="I26" s="44">
        <v>1.9</v>
      </c>
      <c r="J26" s="44">
        <v>1.9</v>
      </c>
      <c r="K26" s="44">
        <v>1.9</v>
      </c>
      <c r="L26" s="44">
        <v>1.9</v>
      </c>
      <c r="M26" s="44">
        <v>1.9</v>
      </c>
      <c r="N26" s="44">
        <v>1.9</v>
      </c>
      <c r="O26" s="44">
        <v>110.7</v>
      </c>
      <c r="P26" s="44">
        <v>234.2</v>
      </c>
      <c r="Q26" s="44">
        <v>140.19999999999999</v>
      </c>
      <c r="R26" s="44">
        <v>140.19999999999999</v>
      </c>
      <c r="S26" s="44">
        <v>140.19999999999999</v>
      </c>
      <c r="T26" s="30">
        <v>146.1</v>
      </c>
    </row>
    <row r="27" spans="1:20" ht="49.5" x14ac:dyDescent="0.25">
      <c r="A27" s="39"/>
      <c r="B27" s="39"/>
      <c r="C27" s="39"/>
      <c r="D27" s="142"/>
      <c r="E27" s="142"/>
      <c r="F27" s="47" t="s">
        <v>16</v>
      </c>
      <c r="G27" s="47" t="s">
        <v>146</v>
      </c>
      <c r="H27" s="47" t="s">
        <v>71</v>
      </c>
      <c r="I27" s="44">
        <v>568</v>
      </c>
      <c r="J27" s="44">
        <v>526</v>
      </c>
      <c r="K27" s="44">
        <v>451</v>
      </c>
      <c r="L27" s="44">
        <v>451</v>
      </c>
      <c r="M27" s="44">
        <v>451</v>
      </c>
      <c r="N27" s="44">
        <v>451</v>
      </c>
      <c r="O27" s="44">
        <v>1223</v>
      </c>
      <c r="P27" s="44">
        <v>597.79999999999995</v>
      </c>
      <c r="Q27" s="44">
        <v>810</v>
      </c>
      <c r="R27" s="44">
        <v>810</v>
      </c>
      <c r="S27" s="44">
        <v>810</v>
      </c>
      <c r="T27" s="30">
        <v>984.8</v>
      </c>
    </row>
    <row r="28" spans="1:20" ht="49.5" x14ac:dyDescent="0.25">
      <c r="A28" s="11"/>
      <c r="B28" s="11"/>
      <c r="C28" s="11"/>
      <c r="D28" s="142"/>
      <c r="E28" s="142"/>
      <c r="F28" s="47" t="s">
        <v>16</v>
      </c>
      <c r="G28" s="68" t="s">
        <v>131</v>
      </c>
      <c r="H28" s="47" t="s">
        <v>71</v>
      </c>
      <c r="I28" s="44">
        <f>6.6+29.5</f>
        <v>36.1</v>
      </c>
      <c r="J28" s="44"/>
      <c r="K28" s="44"/>
      <c r="L28" s="44"/>
      <c r="M28" s="44"/>
      <c r="N28" s="44"/>
      <c r="O28" s="44">
        <f>106+397.8</f>
        <v>503.8</v>
      </c>
      <c r="P28" s="44"/>
      <c r="Q28" s="44"/>
      <c r="R28" s="44"/>
      <c r="S28" s="44">
        <f t="shared" ref="S28:S32" si="1">ROUND(R28*1.007,1)</f>
        <v>0</v>
      </c>
      <c r="T28" s="30">
        <v>0</v>
      </c>
    </row>
    <row r="29" spans="1:20" ht="49.5" x14ac:dyDescent="0.25">
      <c r="A29" s="11"/>
      <c r="B29" s="11"/>
      <c r="C29" s="11"/>
      <c r="D29" s="142"/>
      <c r="E29" s="142"/>
      <c r="F29" s="47" t="s">
        <v>16</v>
      </c>
      <c r="G29" s="68" t="s">
        <v>130</v>
      </c>
      <c r="H29" s="47" t="s">
        <v>71</v>
      </c>
      <c r="I29" s="44">
        <v>1105</v>
      </c>
      <c r="J29" s="44">
        <v>1027</v>
      </c>
      <c r="K29" s="44">
        <v>867</v>
      </c>
      <c r="L29" s="44">
        <v>867</v>
      </c>
      <c r="M29" s="44">
        <v>867</v>
      </c>
      <c r="N29" s="44">
        <v>867</v>
      </c>
      <c r="O29" s="44">
        <v>861.9</v>
      </c>
      <c r="P29" s="44">
        <v>880.2</v>
      </c>
      <c r="Q29" s="44">
        <v>1490.2</v>
      </c>
      <c r="R29" s="44">
        <v>1490.2</v>
      </c>
      <c r="S29" s="44">
        <v>1490.2</v>
      </c>
      <c r="T29" s="30">
        <v>1839.8</v>
      </c>
    </row>
    <row r="30" spans="1:20" ht="49.5" x14ac:dyDescent="0.25">
      <c r="A30" s="11"/>
      <c r="B30" s="11"/>
      <c r="C30" s="11"/>
      <c r="D30" s="142"/>
      <c r="E30" s="142"/>
      <c r="F30" s="47" t="s">
        <v>16</v>
      </c>
      <c r="G30" s="68" t="s">
        <v>132</v>
      </c>
      <c r="H30" s="47" t="s">
        <v>71</v>
      </c>
      <c r="I30" s="44"/>
      <c r="J30" s="44">
        <v>2.4</v>
      </c>
      <c r="K30" s="44">
        <v>2.4</v>
      </c>
      <c r="L30" s="44">
        <v>2.4</v>
      </c>
      <c r="M30" s="44">
        <v>2.4</v>
      </c>
      <c r="N30" s="44">
        <v>2.4</v>
      </c>
      <c r="O30" s="44"/>
      <c r="P30" s="44">
        <v>52.8</v>
      </c>
      <c r="Q30" s="44">
        <v>65.900000000000006</v>
      </c>
      <c r="R30" s="44">
        <v>65.900000000000006</v>
      </c>
      <c r="S30" s="44">
        <v>65.900000000000006</v>
      </c>
      <c r="T30" s="30">
        <v>68.7</v>
      </c>
    </row>
    <row r="31" spans="1:20" ht="0.75" hidden="1" customHeight="1" x14ac:dyDescent="0.25">
      <c r="A31" s="11"/>
      <c r="B31" s="11"/>
      <c r="C31" s="11"/>
      <c r="D31" s="142"/>
      <c r="E31" s="142"/>
      <c r="F31" s="47" t="s">
        <v>16</v>
      </c>
      <c r="G31" s="47"/>
      <c r="H31" s="47" t="s">
        <v>71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>
        <f t="shared" si="1"/>
        <v>0</v>
      </c>
      <c r="T31" s="30">
        <f t="shared" ref="T31:T32" si="2">ROUND(S31*1.035,1)</f>
        <v>0</v>
      </c>
    </row>
    <row r="32" spans="1:20" ht="49.5" x14ac:dyDescent="0.25">
      <c r="A32" s="11"/>
      <c r="B32" s="11"/>
      <c r="C32" s="11"/>
      <c r="D32" s="142"/>
      <c r="E32" s="142"/>
      <c r="F32" s="47" t="s">
        <v>16</v>
      </c>
      <c r="G32" s="47" t="s">
        <v>129</v>
      </c>
      <c r="H32" s="47" t="s">
        <v>71</v>
      </c>
      <c r="I32" s="44">
        <v>2.4</v>
      </c>
      <c r="J32" s="44"/>
      <c r="K32" s="44"/>
      <c r="L32" s="44"/>
      <c r="M32" s="44"/>
      <c r="N32" s="44"/>
      <c r="O32" s="44">
        <v>362.4</v>
      </c>
      <c r="P32" s="44"/>
      <c r="Q32" s="44"/>
      <c r="R32" s="44"/>
      <c r="S32" s="44">
        <f t="shared" si="1"/>
        <v>0</v>
      </c>
      <c r="T32" s="30">
        <f t="shared" si="2"/>
        <v>0</v>
      </c>
    </row>
    <row r="33" spans="1:20" ht="66" x14ac:dyDescent="0.25">
      <c r="A33" s="11"/>
      <c r="B33" s="11"/>
      <c r="C33" s="11"/>
      <c r="D33" s="142"/>
      <c r="E33" s="142"/>
      <c r="F33" s="47" t="s">
        <v>16</v>
      </c>
      <c r="G33" s="47" t="s">
        <v>116</v>
      </c>
      <c r="H33" s="47" t="s">
        <v>77</v>
      </c>
      <c r="I33" s="44">
        <v>45.1</v>
      </c>
      <c r="J33" s="44">
        <v>45.1</v>
      </c>
      <c r="K33" s="44">
        <v>45.1</v>
      </c>
      <c r="L33" s="44">
        <v>45.1</v>
      </c>
      <c r="M33" s="44">
        <v>45.1</v>
      </c>
      <c r="N33" s="44">
        <v>45.1</v>
      </c>
      <c r="O33" s="44">
        <v>260.7</v>
      </c>
      <c r="P33" s="44">
        <v>355.1</v>
      </c>
      <c r="Q33" s="44">
        <v>305.5</v>
      </c>
      <c r="R33" s="44">
        <v>305.5</v>
      </c>
      <c r="S33" s="44">
        <v>305.5</v>
      </c>
      <c r="T33" s="30">
        <v>318.39999999999998</v>
      </c>
    </row>
    <row r="34" spans="1:20" ht="50.25" x14ac:dyDescent="0.25">
      <c r="A34" s="11"/>
      <c r="B34" s="11"/>
      <c r="C34" s="11"/>
      <c r="D34" s="142"/>
      <c r="E34" s="142"/>
      <c r="F34" s="47" t="s">
        <v>16</v>
      </c>
      <c r="G34" s="48" t="s">
        <v>126</v>
      </c>
      <c r="H34" s="48" t="s">
        <v>117</v>
      </c>
      <c r="I34" s="44">
        <v>437</v>
      </c>
      <c r="J34" s="44">
        <v>391</v>
      </c>
      <c r="K34" s="44">
        <v>330</v>
      </c>
      <c r="L34" s="44">
        <v>330</v>
      </c>
      <c r="M34" s="44">
        <v>330</v>
      </c>
      <c r="N34" s="44">
        <v>391</v>
      </c>
      <c r="O34" s="44">
        <v>533.6</v>
      </c>
      <c r="P34" s="44">
        <v>400.9</v>
      </c>
      <c r="Q34" s="44">
        <v>855.3</v>
      </c>
      <c r="R34" s="44">
        <v>855.3</v>
      </c>
      <c r="S34" s="44">
        <v>855.3</v>
      </c>
      <c r="T34" s="30">
        <v>1056.2</v>
      </c>
    </row>
    <row r="35" spans="1:20" ht="54.75" customHeight="1" x14ac:dyDescent="0.25">
      <c r="A35" s="144"/>
      <c r="B35" s="144"/>
      <c r="C35" s="144"/>
      <c r="D35" s="144"/>
      <c r="E35" s="12">
        <v>3</v>
      </c>
      <c r="F35" s="47" t="s">
        <v>16</v>
      </c>
      <c r="G35" s="49" t="s">
        <v>133</v>
      </c>
      <c r="H35" s="49" t="s">
        <v>77</v>
      </c>
      <c r="I35" s="110">
        <v>2029452</v>
      </c>
      <c r="J35" s="110">
        <v>2029392</v>
      </c>
      <c r="K35" s="110">
        <v>2029392</v>
      </c>
      <c r="L35" s="110">
        <v>2029392</v>
      </c>
      <c r="M35" s="110">
        <v>2029392</v>
      </c>
      <c r="N35" s="110">
        <v>2029392</v>
      </c>
      <c r="O35" s="44">
        <v>4560.5</v>
      </c>
      <c r="P35" s="44">
        <v>7082.4</v>
      </c>
      <c r="Q35" s="44">
        <v>5066.3999999999996</v>
      </c>
      <c r="R35" s="44">
        <v>5066.3999999999996</v>
      </c>
      <c r="S35" s="44">
        <v>5066.3999999999996</v>
      </c>
      <c r="T35" s="30">
        <v>4211.8999999999996</v>
      </c>
    </row>
    <row r="36" spans="1:20" ht="63.75" customHeight="1" x14ac:dyDescent="0.25">
      <c r="A36" s="145"/>
      <c r="B36" s="145"/>
      <c r="C36" s="145"/>
      <c r="D36" s="145"/>
      <c r="E36" s="12">
        <v>3</v>
      </c>
      <c r="F36" s="47" t="s">
        <v>16</v>
      </c>
      <c r="G36" s="49" t="s">
        <v>134</v>
      </c>
      <c r="H36" s="49" t="s">
        <v>77</v>
      </c>
      <c r="I36" s="110">
        <v>2029452</v>
      </c>
      <c r="J36" s="110">
        <v>2029392</v>
      </c>
      <c r="K36" s="110">
        <v>2029392</v>
      </c>
      <c r="L36" s="110">
        <v>2029392</v>
      </c>
      <c r="M36" s="110">
        <v>2029392</v>
      </c>
      <c r="N36" s="110">
        <v>2029392</v>
      </c>
      <c r="O36" s="44">
        <v>1501.9</v>
      </c>
      <c r="P36" s="44">
        <v>1965.9</v>
      </c>
      <c r="Q36" s="44">
        <v>345</v>
      </c>
      <c r="R36" s="44">
        <v>345</v>
      </c>
      <c r="S36" s="44">
        <v>345</v>
      </c>
      <c r="T36" s="30">
        <v>2263</v>
      </c>
    </row>
    <row r="37" spans="1:20" ht="49.5" x14ac:dyDescent="0.25">
      <c r="A37" s="13"/>
      <c r="B37" s="13"/>
      <c r="C37" s="13"/>
      <c r="D37" s="13"/>
      <c r="E37" s="12"/>
      <c r="F37" s="47" t="s">
        <v>16</v>
      </c>
      <c r="G37" s="49" t="s">
        <v>17</v>
      </c>
      <c r="H37" s="49" t="s">
        <v>117</v>
      </c>
      <c r="I37" s="44">
        <v>16</v>
      </c>
      <c r="J37" s="44">
        <v>16</v>
      </c>
      <c r="K37" s="44">
        <v>16</v>
      </c>
      <c r="L37" s="44">
        <v>16</v>
      </c>
      <c r="M37" s="44">
        <v>16</v>
      </c>
      <c r="N37" s="44">
        <v>16</v>
      </c>
      <c r="O37" s="44">
        <v>4059.6</v>
      </c>
      <c r="P37" s="44">
        <v>4380.7</v>
      </c>
      <c r="Q37" s="44">
        <v>4382.1000000000004</v>
      </c>
      <c r="R37" s="44">
        <v>4382.1000000000004</v>
      </c>
      <c r="S37" s="44">
        <v>4382.1000000000004</v>
      </c>
      <c r="T37" s="30">
        <v>4567.2</v>
      </c>
    </row>
    <row r="38" spans="1:20" ht="50.25" customHeight="1" x14ac:dyDescent="0.25">
      <c r="A38" s="13"/>
      <c r="B38" s="13"/>
      <c r="C38" s="13"/>
      <c r="D38" s="13"/>
      <c r="E38" s="12"/>
      <c r="F38" s="47" t="s">
        <v>16</v>
      </c>
      <c r="G38" s="49" t="s">
        <v>118</v>
      </c>
      <c r="H38" s="49" t="s">
        <v>117</v>
      </c>
      <c r="I38" s="44">
        <v>96</v>
      </c>
      <c r="J38" s="44">
        <v>96</v>
      </c>
      <c r="K38" s="44">
        <v>90</v>
      </c>
      <c r="L38" s="44">
        <v>90</v>
      </c>
      <c r="M38" s="44">
        <v>90</v>
      </c>
      <c r="N38" s="44">
        <v>90</v>
      </c>
      <c r="O38" s="44">
        <v>683.4</v>
      </c>
      <c r="P38" s="44">
        <v>348.7</v>
      </c>
      <c r="Q38" s="44">
        <v>590.4</v>
      </c>
      <c r="R38" s="44">
        <v>590.4</v>
      </c>
      <c r="S38" s="44">
        <v>590.4</v>
      </c>
      <c r="T38" s="30">
        <v>656.3</v>
      </c>
    </row>
    <row r="39" spans="1:20" ht="48" customHeight="1" x14ac:dyDescent="0.25">
      <c r="A39" s="40"/>
      <c r="B39" s="40"/>
      <c r="C39" s="40"/>
      <c r="D39" s="40"/>
      <c r="E39" s="12"/>
      <c r="F39" s="47" t="s">
        <v>16</v>
      </c>
      <c r="G39" s="49" t="s">
        <v>119</v>
      </c>
      <c r="H39" s="49" t="s">
        <v>117</v>
      </c>
      <c r="I39" s="44"/>
      <c r="J39" s="44">
        <v>86</v>
      </c>
      <c r="K39" s="44">
        <v>72</v>
      </c>
      <c r="L39" s="44">
        <v>72</v>
      </c>
      <c r="M39" s="44">
        <v>72</v>
      </c>
      <c r="N39" s="44">
        <v>72</v>
      </c>
      <c r="O39" s="44"/>
      <c r="P39" s="44">
        <v>92.5</v>
      </c>
      <c r="Q39" s="44">
        <v>71.900000000000006</v>
      </c>
      <c r="R39" s="44">
        <v>71.900000000000006</v>
      </c>
      <c r="S39" s="44">
        <v>71.900000000000006</v>
      </c>
      <c r="T39" s="30">
        <v>89.5</v>
      </c>
    </row>
    <row r="40" spans="1:20" ht="16.5" x14ac:dyDescent="0.25">
      <c r="A40" s="14" t="s">
        <v>18</v>
      </c>
      <c r="B40" s="14" t="s">
        <v>12</v>
      </c>
      <c r="C40" s="14" t="s">
        <v>13</v>
      </c>
      <c r="D40" s="143" t="s">
        <v>13</v>
      </c>
      <c r="E40" s="143"/>
      <c r="F40" s="50" t="s">
        <v>19</v>
      </c>
      <c r="G40" s="51"/>
      <c r="H40" s="51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30"/>
    </row>
    <row r="41" spans="1:20" ht="16.5" x14ac:dyDescent="0.25">
      <c r="A41" s="103"/>
      <c r="B41" s="103"/>
      <c r="C41" s="103"/>
      <c r="D41" s="143"/>
      <c r="E41" s="143"/>
      <c r="F41" s="51" t="s">
        <v>145</v>
      </c>
      <c r="G41" s="51" t="s">
        <v>135</v>
      </c>
      <c r="H41" s="51" t="s">
        <v>77</v>
      </c>
      <c r="I41" s="44">
        <v>4.9000000000000004</v>
      </c>
      <c r="J41" s="44">
        <v>1.7096</v>
      </c>
      <c r="K41" s="44">
        <v>5</v>
      </c>
      <c r="L41" s="44">
        <v>5</v>
      </c>
      <c r="M41" s="44">
        <v>5</v>
      </c>
      <c r="N41" s="44">
        <v>5</v>
      </c>
      <c r="O41" s="44">
        <v>368.3</v>
      </c>
      <c r="P41" s="44">
        <v>500.3</v>
      </c>
      <c r="Q41" s="44">
        <v>604.20000000000005</v>
      </c>
      <c r="R41" s="44">
        <v>604.20000000000005</v>
      </c>
      <c r="S41" s="44">
        <v>604.20000000000005</v>
      </c>
      <c r="T41" s="30">
        <v>750.4</v>
      </c>
    </row>
    <row r="42" spans="1:20" ht="30.75" hidden="1" customHeight="1" x14ac:dyDescent="0.25">
      <c r="A42" s="14" t="s">
        <v>18</v>
      </c>
      <c r="B42" s="14" t="s">
        <v>12</v>
      </c>
      <c r="C42" s="14" t="s">
        <v>13</v>
      </c>
      <c r="D42" s="146" t="s">
        <v>84</v>
      </c>
      <c r="E42" s="147"/>
      <c r="F42" s="51" t="s">
        <v>20</v>
      </c>
      <c r="G42" s="49" t="s">
        <v>143</v>
      </c>
      <c r="H42" s="51" t="s">
        <v>77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30"/>
    </row>
    <row r="43" spans="1:20" ht="33" hidden="1" x14ac:dyDescent="0.25">
      <c r="A43" s="14"/>
      <c r="B43" s="14"/>
      <c r="C43" s="14"/>
      <c r="D43" s="14"/>
      <c r="E43" s="12">
        <v>3</v>
      </c>
      <c r="F43" s="51" t="s">
        <v>20</v>
      </c>
      <c r="G43" s="49" t="s">
        <v>21</v>
      </c>
      <c r="H43" s="51" t="s">
        <v>77</v>
      </c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30"/>
    </row>
    <row r="44" spans="1:20" ht="33" hidden="1" x14ac:dyDescent="0.25">
      <c r="A44" s="14"/>
      <c r="B44" s="14"/>
      <c r="C44" s="14"/>
      <c r="D44" s="14"/>
      <c r="E44" s="12">
        <v>3</v>
      </c>
      <c r="F44" s="51" t="s">
        <v>20</v>
      </c>
      <c r="G44" s="49" t="s">
        <v>143</v>
      </c>
      <c r="H44" s="51" t="s">
        <v>77</v>
      </c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30"/>
    </row>
    <row r="45" spans="1:20" s="116" customFormat="1" ht="16.5" x14ac:dyDescent="0.25">
      <c r="A45" s="114" t="s">
        <v>18</v>
      </c>
      <c r="B45" s="114" t="s">
        <v>23</v>
      </c>
      <c r="C45" s="114" t="s">
        <v>13</v>
      </c>
      <c r="D45" s="114"/>
      <c r="E45" s="120"/>
      <c r="F45" s="50" t="s">
        <v>24</v>
      </c>
      <c r="G45" s="121"/>
      <c r="H45" s="50" t="s">
        <v>77</v>
      </c>
      <c r="I45" s="111">
        <f>I46+I48</f>
        <v>98389</v>
      </c>
      <c r="J45" s="111">
        <f t="shared" ref="J45:T45" si="3">J46+J48</f>
        <v>71588.95</v>
      </c>
      <c r="K45" s="111">
        <f t="shared" si="3"/>
        <v>0</v>
      </c>
      <c r="L45" s="111">
        <f t="shared" si="3"/>
        <v>0</v>
      </c>
      <c r="M45" s="111">
        <f t="shared" si="3"/>
        <v>0</v>
      </c>
      <c r="N45" s="111">
        <f t="shared" si="3"/>
        <v>0</v>
      </c>
      <c r="O45" s="111">
        <f t="shared" si="3"/>
        <v>3002.7</v>
      </c>
      <c r="P45" s="111">
        <f t="shared" si="3"/>
        <v>2000</v>
      </c>
      <c r="Q45" s="111">
        <f t="shared" si="3"/>
        <v>1853.3</v>
      </c>
      <c r="R45" s="111">
        <f t="shared" si="3"/>
        <v>1344.8</v>
      </c>
      <c r="S45" s="111">
        <f t="shared" si="3"/>
        <v>1393</v>
      </c>
      <c r="T45" s="122">
        <f t="shared" si="3"/>
        <v>0</v>
      </c>
    </row>
    <row r="46" spans="1:20" ht="16.5" x14ac:dyDescent="0.25">
      <c r="A46" s="14">
        <v>16</v>
      </c>
      <c r="B46" s="14" t="s">
        <v>23</v>
      </c>
      <c r="C46" s="14" t="s">
        <v>13</v>
      </c>
      <c r="D46" s="14" t="s">
        <v>13</v>
      </c>
      <c r="E46" s="12">
        <v>3</v>
      </c>
      <c r="F46" s="51" t="s">
        <v>25</v>
      </c>
      <c r="G46" s="49" t="s">
        <v>26</v>
      </c>
      <c r="H46" s="51" t="s">
        <v>77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30">
        <v>0</v>
      </c>
    </row>
    <row r="47" spans="1:20" ht="66" x14ac:dyDescent="0.25">
      <c r="A47" s="25" t="s">
        <v>18</v>
      </c>
      <c r="B47" s="25" t="s">
        <v>23</v>
      </c>
      <c r="C47" s="25" t="s">
        <v>13</v>
      </c>
      <c r="D47" s="25" t="s">
        <v>27</v>
      </c>
      <c r="E47" s="69"/>
      <c r="F47" s="58" t="s">
        <v>127</v>
      </c>
      <c r="G47" s="70"/>
      <c r="H47" s="58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30"/>
    </row>
    <row r="48" spans="1:20" s="104" customFormat="1" ht="34.5" customHeight="1" x14ac:dyDescent="0.25">
      <c r="A48" s="117"/>
      <c r="B48" s="117"/>
      <c r="C48" s="117"/>
      <c r="D48" s="117"/>
      <c r="E48" s="118"/>
      <c r="F48" s="119" t="s">
        <v>128</v>
      </c>
      <c r="G48" s="119" t="s">
        <v>136</v>
      </c>
      <c r="H48" s="119" t="s">
        <v>137</v>
      </c>
      <c r="I48" s="44">
        <v>98389</v>
      </c>
      <c r="J48" s="44">
        <v>71588.95</v>
      </c>
      <c r="K48" s="44">
        <v>0</v>
      </c>
      <c r="L48" s="44">
        <v>0</v>
      </c>
      <c r="M48" s="44">
        <v>0</v>
      </c>
      <c r="N48" s="44">
        <v>0</v>
      </c>
      <c r="O48" s="44">
        <v>3002.7</v>
      </c>
      <c r="P48" s="44">
        <v>2000</v>
      </c>
      <c r="Q48" s="44">
        <v>1853.3</v>
      </c>
      <c r="R48" s="44">
        <v>1344.8</v>
      </c>
      <c r="S48" s="44">
        <v>1393</v>
      </c>
      <c r="T48" s="44">
        <v>0</v>
      </c>
    </row>
    <row r="49" spans="1:20" ht="16.5" hidden="1" x14ac:dyDescent="0.25">
      <c r="A49" s="16" t="s">
        <v>18</v>
      </c>
      <c r="B49" s="16" t="s">
        <v>30</v>
      </c>
      <c r="C49" s="16" t="s">
        <v>15</v>
      </c>
      <c r="D49" s="15"/>
      <c r="E49" s="12"/>
      <c r="F49" s="52" t="s">
        <v>31</v>
      </c>
      <c r="G49" s="49"/>
      <c r="H49" s="49"/>
      <c r="I49" s="44">
        <f>I50+I53</f>
        <v>0</v>
      </c>
      <c r="J49" s="44">
        <f t="shared" ref="J49:T49" si="4">J50+J53</f>
        <v>0</v>
      </c>
      <c r="K49" s="44">
        <f t="shared" si="4"/>
        <v>0</v>
      </c>
      <c r="L49" s="44">
        <f t="shared" si="4"/>
        <v>0</v>
      </c>
      <c r="M49" s="44">
        <f t="shared" si="4"/>
        <v>0</v>
      </c>
      <c r="N49" s="44">
        <f t="shared" si="4"/>
        <v>0</v>
      </c>
      <c r="O49" s="44">
        <f t="shared" si="4"/>
        <v>0</v>
      </c>
      <c r="P49" s="44">
        <f t="shared" si="4"/>
        <v>0</v>
      </c>
      <c r="Q49" s="44">
        <f t="shared" si="4"/>
        <v>0</v>
      </c>
      <c r="R49" s="44">
        <f t="shared" si="4"/>
        <v>0</v>
      </c>
      <c r="S49" s="44">
        <f t="shared" si="4"/>
        <v>0</v>
      </c>
      <c r="T49" s="30">
        <f t="shared" si="4"/>
        <v>0</v>
      </c>
    </row>
    <row r="50" spans="1:20" ht="20.25" hidden="1" customHeight="1" x14ac:dyDescent="0.25">
      <c r="A50" s="16">
        <v>16</v>
      </c>
      <c r="B50" s="16" t="s">
        <v>30</v>
      </c>
      <c r="C50" s="16" t="s">
        <v>15</v>
      </c>
      <c r="D50" s="17" t="s">
        <v>15</v>
      </c>
      <c r="E50" s="18"/>
      <c r="F50" s="51" t="s">
        <v>32</v>
      </c>
      <c r="G50" s="50"/>
      <c r="H50" s="50"/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30">
        <v>0</v>
      </c>
    </row>
    <row r="51" spans="1:20" ht="39" hidden="1" customHeight="1" x14ac:dyDescent="0.25">
      <c r="A51" s="14"/>
      <c r="B51" s="14"/>
      <c r="C51" s="14"/>
      <c r="D51" s="14"/>
      <c r="E51" s="14">
        <v>2</v>
      </c>
      <c r="F51" s="51" t="s">
        <v>33</v>
      </c>
      <c r="G51" s="51" t="s">
        <v>34</v>
      </c>
      <c r="H51" s="51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30"/>
    </row>
    <row r="52" spans="1:20" ht="65.25" hidden="1" customHeight="1" x14ac:dyDescent="0.25">
      <c r="A52" s="14"/>
      <c r="B52" s="14"/>
      <c r="C52" s="14"/>
      <c r="D52" s="14"/>
      <c r="E52" s="14">
        <v>2</v>
      </c>
      <c r="F52" s="51" t="s">
        <v>35</v>
      </c>
      <c r="G52" s="51" t="s">
        <v>36</v>
      </c>
      <c r="H52" s="51"/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30">
        <v>0</v>
      </c>
    </row>
    <row r="53" spans="1:20" ht="33" hidden="1" x14ac:dyDescent="0.25">
      <c r="A53" s="14">
        <v>16</v>
      </c>
      <c r="B53" s="14" t="s">
        <v>30</v>
      </c>
      <c r="C53" s="14" t="s">
        <v>15</v>
      </c>
      <c r="D53" s="15" t="s">
        <v>13</v>
      </c>
      <c r="E53" s="14"/>
      <c r="F53" s="53" t="s">
        <v>37</v>
      </c>
      <c r="G53" s="53"/>
      <c r="H53" s="53"/>
      <c r="I53" s="44">
        <f>I54+I55+I56+I57+I58+I59+I60+I61+I62</f>
        <v>0</v>
      </c>
      <c r="J53" s="44">
        <f t="shared" ref="J53:T53" si="5">J54+J55+J56+J57+J58+J59+J60+J61+J62</f>
        <v>0</v>
      </c>
      <c r="K53" s="44">
        <f t="shared" si="5"/>
        <v>0</v>
      </c>
      <c r="L53" s="44">
        <f t="shared" si="5"/>
        <v>0</v>
      </c>
      <c r="M53" s="44">
        <f t="shared" si="5"/>
        <v>0</v>
      </c>
      <c r="N53" s="44">
        <f t="shared" si="5"/>
        <v>0</v>
      </c>
      <c r="O53" s="44">
        <f t="shared" si="5"/>
        <v>0</v>
      </c>
      <c r="P53" s="44">
        <f t="shared" si="5"/>
        <v>0</v>
      </c>
      <c r="Q53" s="44">
        <f t="shared" si="5"/>
        <v>0</v>
      </c>
      <c r="R53" s="44">
        <f t="shared" si="5"/>
        <v>0</v>
      </c>
      <c r="S53" s="44">
        <f t="shared" si="5"/>
        <v>0</v>
      </c>
      <c r="T53" s="30">
        <f t="shared" si="5"/>
        <v>0</v>
      </c>
    </row>
    <row r="54" spans="1:20" ht="50.25" hidden="1" customHeight="1" x14ac:dyDescent="0.25">
      <c r="A54" s="14"/>
      <c r="B54" s="14"/>
      <c r="C54" s="14"/>
      <c r="D54" s="14"/>
      <c r="E54" s="19">
        <v>2</v>
      </c>
      <c r="F54" s="54" t="s">
        <v>38</v>
      </c>
      <c r="G54" s="54" t="s">
        <v>39</v>
      </c>
      <c r="H54" s="54"/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30">
        <v>0</v>
      </c>
    </row>
    <row r="55" spans="1:20" ht="60.75" hidden="1" customHeight="1" x14ac:dyDescent="0.25">
      <c r="A55" s="20"/>
      <c r="B55" s="20"/>
      <c r="C55" s="20"/>
      <c r="D55" s="20"/>
      <c r="E55" s="21"/>
      <c r="F55" s="54" t="s">
        <v>40</v>
      </c>
      <c r="G55" s="54" t="s">
        <v>41</v>
      </c>
      <c r="H55" s="54"/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30">
        <v>0</v>
      </c>
    </row>
    <row r="56" spans="1:20" ht="81" hidden="1" customHeight="1" x14ac:dyDescent="0.25">
      <c r="A56" s="14"/>
      <c r="B56" s="14"/>
      <c r="C56" s="14"/>
      <c r="D56" s="14"/>
      <c r="E56" s="14"/>
      <c r="F56" s="54" t="s">
        <v>42</v>
      </c>
      <c r="G56" s="55" t="s">
        <v>43</v>
      </c>
      <c r="H56" s="55"/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30">
        <v>0</v>
      </c>
    </row>
    <row r="57" spans="1:20" ht="50.25" hidden="1" customHeight="1" x14ac:dyDescent="0.25">
      <c r="A57" s="14"/>
      <c r="B57" s="14"/>
      <c r="C57" s="14"/>
      <c r="D57" s="14"/>
      <c r="E57" s="19">
        <v>2</v>
      </c>
      <c r="F57" s="54" t="s">
        <v>44</v>
      </c>
      <c r="G57" s="54" t="s">
        <v>39</v>
      </c>
      <c r="H57" s="54"/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30">
        <v>0</v>
      </c>
    </row>
    <row r="58" spans="1:20" ht="83.25" hidden="1" customHeight="1" x14ac:dyDescent="0.25">
      <c r="A58" s="20"/>
      <c r="B58" s="20"/>
      <c r="C58" s="20"/>
      <c r="D58" s="20"/>
      <c r="E58" s="21"/>
      <c r="F58" s="54" t="s">
        <v>45</v>
      </c>
      <c r="G58" s="54" t="s">
        <v>41</v>
      </c>
      <c r="H58" s="54"/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30">
        <v>0</v>
      </c>
    </row>
    <row r="59" spans="1:20" ht="33" hidden="1" x14ac:dyDescent="0.25">
      <c r="A59" s="14"/>
      <c r="B59" s="14"/>
      <c r="C59" s="14"/>
      <c r="D59" s="14"/>
      <c r="E59" s="19">
        <v>2</v>
      </c>
      <c r="F59" s="54" t="s">
        <v>46</v>
      </c>
      <c r="G59" s="54"/>
      <c r="H59" s="54"/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30">
        <v>0</v>
      </c>
    </row>
    <row r="60" spans="1:20" ht="49.5" hidden="1" x14ac:dyDescent="0.25">
      <c r="A60" s="20"/>
      <c r="B60" s="20"/>
      <c r="C60" s="20"/>
      <c r="D60" s="20"/>
      <c r="E60" s="21"/>
      <c r="F60" s="54" t="s">
        <v>47</v>
      </c>
      <c r="G60" s="54"/>
      <c r="H60" s="54"/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30">
        <v>0</v>
      </c>
    </row>
    <row r="61" spans="1:20" ht="49.5" hidden="1" x14ac:dyDescent="0.25">
      <c r="A61" s="14"/>
      <c r="B61" s="14"/>
      <c r="C61" s="14"/>
      <c r="D61" s="14"/>
      <c r="E61" s="19"/>
      <c r="F61" s="54" t="s">
        <v>48</v>
      </c>
      <c r="G61" s="54"/>
      <c r="H61" s="54"/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30">
        <v>0</v>
      </c>
    </row>
    <row r="62" spans="1:20" ht="147.75" hidden="1" customHeight="1" x14ac:dyDescent="0.25">
      <c r="A62" s="20"/>
      <c r="B62" s="20"/>
      <c r="C62" s="20"/>
      <c r="D62" s="20"/>
      <c r="E62" s="22"/>
      <c r="F62" s="56" t="s">
        <v>49</v>
      </c>
      <c r="G62" s="56"/>
      <c r="H62" s="56"/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30">
        <v>0</v>
      </c>
    </row>
    <row r="63" spans="1:20" ht="30" customHeight="1" x14ac:dyDescent="0.25">
      <c r="A63" s="14" t="s">
        <v>18</v>
      </c>
      <c r="B63" s="14" t="s">
        <v>30</v>
      </c>
      <c r="C63" s="14" t="s">
        <v>51</v>
      </c>
      <c r="D63" s="14"/>
      <c r="E63" s="14"/>
      <c r="F63" s="113" t="s">
        <v>149</v>
      </c>
      <c r="G63" s="54"/>
      <c r="H63" s="54"/>
      <c r="I63" s="29"/>
      <c r="J63" s="29"/>
      <c r="K63" s="29"/>
      <c r="L63" s="29"/>
      <c r="M63" s="29"/>
      <c r="N63" s="29"/>
      <c r="O63" s="29">
        <f t="shared" ref="O63:T63" si="6">O64</f>
        <v>40403.4</v>
      </c>
      <c r="P63" s="29">
        <f t="shared" si="6"/>
        <v>45729.4</v>
      </c>
      <c r="Q63" s="29">
        <f t="shared" si="6"/>
        <v>40909.199999999997</v>
      </c>
      <c r="R63" s="29">
        <f t="shared" si="6"/>
        <v>45810.69999999999</v>
      </c>
      <c r="S63" s="29">
        <f t="shared" si="6"/>
        <v>51093.399999999994</v>
      </c>
      <c r="T63" s="29">
        <f t="shared" si="6"/>
        <v>51744</v>
      </c>
    </row>
    <row r="64" spans="1:20" ht="26.25" customHeight="1" x14ac:dyDescent="0.25">
      <c r="A64" s="14" t="s">
        <v>18</v>
      </c>
      <c r="B64" s="14" t="s">
        <v>30</v>
      </c>
      <c r="C64" s="14" t="s">
        <v>51</v>
      </c>
      <c r="D64" s="14" t="s">
        <v>15</v>
      </c>
      <c r="E64" s="14"/>
      <c r="F64" s="54" t="s">
        <v>141</v>
      </c>
      <c r="G64" s="54"/>
      <c r="H64" s="54"/>
      <c r="I64" s="26"/>
      <c r="J64" s="26"/>
      <c r="K64" s="26"/>
      <c r="L64" s="26"/>
      <c r="M64" s="26"/>
      <c r="N64" s="26"/>
      <c r="O64" s="26">
        <f>O65+O66+O67+O68+O69+O70+O71+O72+O74+O75</f>
        <v>40403.4</v>
      </c>
      <c r="P64" s="26">
        <f t="shared" ref="P64:T64" si="7">P65+P66+P67+P68+P69+P70+P71+P72+P74+P75</f>
        <v>45729.4</v>
      </c>
      <c r="Q64" s="26">
        <f>Q65+Q66+Q67+Q68+Q69+Q70+Q71+Q72</f>
        <v>40909.199999999997</v>
      </c>
      <c r="R64" s="26">
        <f t="shared" ref="R64:S64" si="8">R65+R66+R67+R68+R69+R70+R71+R72</f>
        <v>45810.69999999999</v>
      </c>
      <c r="S64" s="26">
        <f t="shared" si="8"/>
        <v>51093.399999999994</v>
      </c>
      <c r="T64" s="26">
        <f t="shared" si="7"/>
        <v>51744</v>
      </c>
    </row>
    <row r="65" spans="1:20" ht="36.75" customHeight="1" x14ac:dyDescent="0.25">
      <c r="A65" s="16"/>
      <c r="B65" s="16"/>
      <c r="C65" s="16"/>
      <c r="D65" s="17"/>
      <c r="E65" s="18"/>
      <c r="F65" s="51" t="s">
        <v>32</v>
      </c>
      <c r="G65" s="57" t="s">
        <v>52</v>
      </c>
      <c r="H65" s="57" t="s">
        <v>77</v>
      </c>
      <c r="I65" s="44">
        <v>10.4</v>
      </c>
      <c r="J65" s="44">
        <v>10</v>
      </c>
      <c r="K65" s="44">
        <v>11.73</v>
      </c>
      <c r="L65" s="44">
        <v>10.4</v>
      </c>
      <c r="M65" s="44">
        <v>10</v>
      </c>
      <c r="N65" s="44">
        <v>11.7</v>
      </c>
      <c r="O65" s="44">
        <v>61.8</v>
      </c>
      <c r="P65" s="44">
        <v>46.4</v>
      </c>
      <c r="Q65" s="44">
        <v>54.4</v>
      </c>
      <c r="R65" s="44">
        <v>48.3</v>
      </c>
      <c r="S65" s="44">
        <v>46.4</v>
      </c>
      <c r="T65" s="30">
        <v>50.3</v>
      </c>
    </row>
    <row r="66" spans="1:20" ht="39" customHeight="1" x14ac:dyDescent="0.25">
      <c r="A66" s="14"/>
      <c r="B66" s="14"/>
      <c r="C66" s="14"/>
      <c r="D66" s="14"/>
      <c r="E66" s="19">
        <v>2</v>
      </c>
      <c r="F66" s="58" t="s">
        <v>37</v>
      </c>
      <c r="G66" s="57" t="s">
        <v>53</v>
      </c>
      <c r="H66" s="57" t="s">
        <v>77</v>
      </c>
      <c r="I66" s="44">
        <v>1589.9</v>
      </c>
      <c r="J66" s="112">
        <v>1501.53</v>
      </c>
      <c r="K66" s="44">
        <v>1900</v>
      </c>
      <c r="L66" s="44">
        <v>2300</v>
      </c>
      <c r="M66" s="44">
        <v>2700</v>
      </c>
      <c r="N66" s="44">
        <v>2700</v>
      </c>
      <c r="O66" s="44">
        <v>4656.1000000000004</v>
      </c>
      <c r="P66" s="44">
        <v>5799.5</v>
      </c>
      <c r="Q66" s="44">
        <v>4632.6000000000004</v>
      </c>
      <c r="R66" s="44">
        <v>5607.9</v>
      </c>
      <c r="S66" s="44">
        <v>6583.2</v>
      </c>
      <c r="T66" s="30">
        <v>5845</v>
      </c>
    </row>
    <row r="67" spans="1:20" ht="36" customHeight="1" x14ac:dyDescent="0.25">
      <c r="A67" s="20"/>
      <c r="B67" s="20"/>
      <c r="C67" s="20"/>
      <c r="D67" s="20"/>
      <c r="E67" s="21"/>
      <c r="F67" s="58" t="s">
        <v>37</v>
      </c>
      <c r="G67" s="54" t="s">
        <v>54</v>
      </c>
      <c r="H67" s="57" t="s">
        <v>77</v>
      </c>
      <c r="I67" s="112">
        <v>1028.3900000000001</v>
      </c>
      <c r="J67" s="112">
        <v>1182.22</v>
      </c>
      <c r="K67" s="112">
        <v>1500.3</v>
      </c>
      <c r="L67" s="112">
        <v>1900</v>
      </c>
      <c r="M67" s="112">
        <v>2300</v>
      </c>
      <c r="N67" s="112">
        <v>2700</v>
      </c>
      <c r="O67" s="44">
        <v>16136.2</v>
      </c>
      <c r="P67" s="44">
        <v>17823.599999999999</v>
      </c>
      <c r="Q67" s="44">
        <v>24575.599999999999</v>
      </c>
      <c r="R67" s="44">
        <v>31122.9</v>
      </c>
      <c r="S67" s="44">
        <v>37675.1</v>
      </c>
      <c r="T67" s="30">
        <v>32437.7</v>
      </c>
    </row>
    <row r="68" spans="1:20" ht="29.25" customHeight="1" x14ac:dyDescent="0.25">
      <c r="A68" s="14"/>
      <c r="B68" s="14"/>
      <c r="C68" s="14"/>
      <c r="D68" s="14"/>
      <c r="E68" s="14"/>
      <c r="F68" s="58" t="s">
        <v>37</v>
      </c>
      <c r="G68" s="55" t="s">
        <v>43</v>
      </c>
      <c r="H68" s="57" t="s">
        <v>77</v>
      </c>
      <c r="I68" s="44">
        <v>857</v>
      </c>
      <c r="J68" s="44">
        <v>1330</v>
      </c>
      <c r="K68" s="44">
        <v>1330</v>
      </c>
      <c r="L68" s="44">
        <v>1500</v>
      </c>
      <c r="M68" s="44">
        <v>953.7</v>
      </c>
      <c r="N68" s="44">
        <v>1330</v>
      </c>
      <c r="O68" s="44">
        <v>5401.7</v>
      </c>
      <c r="P68" s="44">
        <v>5362.8</v>
      </c>
      <c r="Q68" s="44">
        <v>5219</v>
      </c>
      <c r="R68" s="44">
        <v>5886.1</v>
      </c>
      <c r="S68" s="44">
        <v>3742.8</v>
      </c>
      <c r="T68" s="30"/>
    </row>
    <row r="69" spans="1:20" ht="50.25" customHeight="1" x14ac:dyDescent="0.25">
      <c r="A69" s="14"/>
      <c r="B69" s="14"/>
      <c r="C69" s="14"/>
      <c r="D69" s="14"/>
      <c r="E69" s="19">
        <v>2</v>
      </c>
      <c r="F69" s="58" t="s">
        <v>37</v>
      </c>
      <c r="G69" s="54" t="s">
        <v>56</v>
      </c>
      <c r="H69" s="57" t="s">
        <v>77</v>
      </c>
      <c r="I69" s="44">
        <v>48.3</v>
      </c>
      <c r="J69" s="44">
        <v>49.7</v>
      </c>
      <c r="K69" s="44">
        <v>50</v>
      </c>
      <c r="L69" s="44">
        <v>50</v>
      </c>
      <c r="M69" s="44">
        <v>50</v>
      </c>
      <c r="N69" s="44">
        <v>50</v>
      </c>
      <c r="O69" s="44">
        <v>113.9</v>
      </c>
      <c r="P69" s="44">
        <v>95</v>
      </c>
      <c r="Q69" s="44">
        <v>106.1</v>
      </c>
      <c r="R69" s="44">
        <v>106.1</v>
      </c>
      <c r="S69" s="44">
        <v>106.1</v>
      </c>
      <c r="T69" s="30">
        <v>110.5</v>
      </c>
    </row>
    <row r="70" spans="1:20" ht="39" customHeight="1" x14ac:dyDescent="0.25">
      <c r="A70" s="20"/>
      <c r="B70" s="20"/>
      <c r="C70" s="20"/>
      <c r="D70" s="20"/>
      <c r="E70" s="21"/>
      <c r="F70" s="58" t="s">
        <v>37</v>
      </c>
      <c r="G70" s="54" t="s">
        <v>57</v>
      </c>
      <c r="H70" s="57" t="s">
        <v>77</v>
      </c>
      <c r="I70" s="44">
        <v>51.3</v>
      </c>
      <c r="J70" s="44">
        <v>48.3</v>
      </c>
      <c r="K70" s="44">
        <v>49.7</v>
      </c>
      <c r="L70" s="44">
        <v>50</v>
      </c>
      <c r="M70" s="44">
        <v>50</v>
      </c>
      <c r="N70" s="44">
        <v>50</v>
      </c>
      <c r="O70" s="44">
        <v>521.1</v>
      </c>
      <c r="P70" s="44">
        <v>387.9</v>
      </c>
      <c r="Q70" s="44">
        <v>516</v>
      </c>
      <c r="R70" s="44">
        <v>519.1</v>
      </c>
      <c r="S70" s="44">
        <v>519.1</v>
      </c>
      <c r="T70" s="30">
        <v>541</v>
      </c>
    </row>
    <row r="71" spans="1:20" ht="33" x14ac:dyDescent="0.25">
      <c r="A71" s="14"/>
      <c r="B71" s="14"/>
      <c r="C71" s="14"/>
      <c r="D71" s="14"/>
      <c r="E71" s="19">
        <v>2</v>
      </c>
      <c r="F71" s="58" t="s">
        <v>37</v>
      </c>
      <c r="G71" s="54" t="s">
        <v>120</v>
      </c>
      <c r="H71" s="54" t="s">
        <v>77</v>
      </c>
      <c r="I71" s="44"/>
      <c r="J71" s="44">
        <v>200</v>
      </c>
      <c r="K71" s="44">
        <v>400</v>
      </c>
      <c r="L71" s="44">
        <v>400</v>
      </c>
      <c r="M71" s="44">
        <v>400</v>
      </c>
      <c r="N71" s="44">
        <v>200</v>
      </c>
      <c r="O71" s="44"/>
      <c r="P71" s="44">
        <v>1199.2</v>
      </c>
      <c r="Q71" s="44">
        <v>2420.6999999999998</v>
      </c>
      <c r="R71" s="44">
        <v>2420.6999999999998</v>
      </c>
      <c r="S71" s="44">
        <v>2420.6999999999998</v>
      </c>
      <c r="T71" s="30">
        <v>1261.5</v>
      </c>
    </row>
    <row r="72" spans="1:20" ht="33" x14ac:dyDescent="0.25">
      <c r="A72" s="42"/>
      <c r="B72" s="42"/>
      <c r="C72" s="42"/>
      <c r="D72" s="42"/>
      <c r="E72" s="19">
        <v>2</v>
      </c>
      <c r="F72" s="58" t="s">
        <v>37</v>
      </c>
      <c r="G72" s="54" t="s">
        <v>55</v>
      </c>
      <c r="H72" s="54" t="s">
        <v>77</v>
      </c>
      <c r="I72" s="44">
        <v>3330</v>
      </c>
      <c r="J72" s="44">
        <v>3130</v>
      </c>
      <c r="K72" s="44">
        <v>907.3</v>
      </c>
      <c r="L72" s="44">
        <v>26.7</v>
      </c>
      <c r="M72" s="44"/>
      <c r="N72" s="44">
        <v>3130</v>
      </c>
      <c r="O72" s="44">
        <v>9079.2000000000007</v>
      </c>
      <c r="P72" s="44">
        <v>10801.2</v>
      </c>
      <c r="Q72" s="44">
        <v>3384.8</v>
      </c>
      <c r="R72" s="44">
        <v>99.6</v>
      </c>
      <c r="S72" s="44"/>
      <c r="T72" s="30">
        <v>11498</v>
      </c>
    </row>
    <row r="73" spans="1:20" s="116" customFormat="1" ht="16.5" x14ac:dyDescent="0.25">
      <c r="A73" s="114" t="s">
        <v>18</v>
      </c>
      <c r="B73" s="114" t="s">
        <v>30</v>
      </c>
      <c r="C73" s="114" t="s">
        <v>15</v>
      </c>
      <c r="D73" s="114"/>
      <c r="E73" s="115"/>
      <c r="F73" s="113" t="s">
        <v>31</v>
      </c>
      <c r="G73" s="113"/>
      <c r="H73" s="113"/>
      <c r="I73" s="111"/>
      <c r="J73" s="111"/>
      <c r="K73" s="111"/>
      <c r="L73" s="111"/>
      <c r="M73" s="111"/>
      <c r="N73" s="111"/>
      <c r="O73" s="111"/>
      <c r="P73" s="111"/>
      <c r="Q73" s="111">
        <f>Q74+Q75</f>
        <v>2567</v>
      </c>
      <c r="R73" s="111">
        <f t="shared" ref="R73:T73" si="9">R74+R75</f>
        <v>8394</v>
      </c>
      <c r="S73" s="111">
        <f t="shared" si="9"/>
        <v>0</v>
      </c>
      <c r="T73" s="111">
        <f t="shared" si="9"/>
        <v>0</v>
      </c>
    </row>
    <row r="74" spans="1:20" ht="24.75" customHeight="1" x14ac:dyDescent="0.25">
      <c r="A74" s="14"/>
      <c r="B74" s="14"/>
      <c r="C74" s="14"/>
      <c r="D74" s="14"/>
      <c r="E74" s="14"/>
      <c r="F74" s="59" t="s">
        <v>58</v>
      </c>
      <c r="G74" s="57" t="s">
        <v>147</v>
      </c>
      <c r="H74" s="54" t="s">
        <v>77</v>
      </c>
      <c r="I74" s="44">
        <v>582.79999999999995</v>
      </c>
      <c r="J74" s="44">
        <v>686.1</v>
      </c>
      <c r="K74" s="44">
        <v>170</v>
      </c>
      <c r="L74" s="44">
        <v>554.79999999999995</v>
      </c>
      <c r="M74" s="44">
        <v>582.79999999999995</v>
      </c>
      <c r="N74" s="44">
        <v>582.79999999999995</v>
      </c>
      <c r="O74" s="44">
        <v>2629</v>
      </c>
      <c r="P74" s="44">
        <v>4168.2</v>
      </c>
      <c r="Q74" s="44">
        <v>1028.7</v>
      </c>
      <c r="R74" s="44">
        <v>3357.8</v>
      </c>
      <c r="S74" s="44">
        <v>0</v>
      </c>
      <c r="T74" s="30">
        <f t="shared" ref="T74:T75" si="10">ROUND(S74*1.035,1)</f>
        <v>0</v>
      </c>
    </row>
    <row r="75" spans="1:20" ht="27" customHeight="1" x14ac:dyDescent="0.25">
      <c r="A75" s="14"/>
      <c r="B75" s="14"/>
      <c r="C75" s="14"/>
      <c r="D75" s="14"/>
      <c r="E75" s="14"/>
      <c r="F75" s="59" t="s">
        <v>58</v>
      </c>
      <c r="G75" s="47" t="s">
        <v>148</v>
      </c>
      <c r="H75" s="54" t="s">
        <v>77</v>
      </c>
      <c r="I75" s="44">
        <v>400</v>
      </c>
      <c r="J75" s="44">
        <v>7.6</v>
      </c>
      <c r="K75" s="44">
        <v>190</v>
      </c>
      <c r="L75" s="44">
        <v>622</v>
      </c>
      <c r="M75" s="44">
        <v>400</v>
      </c>
      <c r="N75" s="44">
        <v>400</v>
      </c>
      <c r="O75" s="44">
        <v>1804.4</v>
      </c>
      <c r="P75" s="44">
        <v>45.6</v>
      </c>
      <c r="Q75" s="44">
        <v>1538.3</v>
      </c>
      <c r="R75" s="44">
        <v>5036.2</v>
      </c>
      <c r="S75" s="44">
        <v>0</v>
      </c>
      <c r="T75" s="30">
        <f t="shared" si="10"/>
        <v>0</v>
      </c>
    </row>
    <row r="76" spans="1:20" ht="40.15" customHeight="1" x14ac:dyDescent="0.3">
      <c r="A76" s="23"/>
      <c r="B76" s="23"/>
      <c r="C76" s="23"/>
      <c r="D76" s="23"/>
      <c r="E76" s="23"/>
      <c r="F76" s="24"/>
      <c r="G76" s="24"/>
      <c r="H76" s="24"/>
      <c r="P76" s="123">
        <f>P22+P63+P73+P45</f>
        <v>85415.6</v>
      </c>
      <c r="Q76" s="123">
        <f t="shared" ref="Q76:T76" si="11">Q22+Q63+Q73+Q45</f>
        <v>78663.5</v>
      </c>
      <c r="R76" s="123">
        <f t="shared" si="11"/>
        <v>84727.2</v>
      </c>
      <c r="S76" s="123">
        <f t="shared" si="11"/>
        <v>84256.8</v>
      </c>
      <c r="T76" s="123">
        <f t="shared" si="11"/>
        <v>84087.1</v>
      </c>
    </row>
    <row r="77" spans="1:20" ht="17.25" x14ac:dyDescent="0.3">
      <c r="A77" s="140" t="s">
        <v>125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</row>
  </sheetData>
  <mergeCells count="41">
    <mergeCell ref="D42:E42"/>
    <mergeCell ref="A77:T77"/>
    <mergeCell ref="D23:E23"/>
    <mergeCell ref="D25:E25"/>
    <mergeCell ref="A14:F14"/>
    <mergeCell ref="G14:N14"/>
    <mergeCell ref="A16:F16"/>
    <mergeCell ref="A18:E18"/>
    <mergeCell ref="F18:F19"/>
    <mergeCell ref="G18:G19"/>
    <mergeCell ref="D19:E19"/>
    <mergeCell ref="D22:E22"/>
    <mergeCell ref="I18:N18"/>
    <mergeCell ref="A35:A36"/>
    <mergeCell ref="B35:B36"/>
    <mergeCell ref="C35:C36"/>
    <mergeCell ref="D41:E41"/>
    <mergeCell ref="D28:E28"/>
    <mergeCell ref="D29:E29"/>
    <mergeCell ref="D30:E30"/>
    <mergeCell ref="D31:E31"/>
    <mergeCell ref="D35:D36"/>
    <mergeCell ref="D34:E34"/>
    <mergeCell ref="D32:E32"/>
    <mergeCell ref="D40:E40"/>
    <mergeCell ref="D33:E33"/>
    <mergeCell ref="D27:E27"/>
    <mergeCell ref="O18:T18"/>
    <mergeCell ref="A12:T12"/>
    <mergeCell ref="R6:T6"/>
    <mergeCell ref="R7:T7"/>
    <mergeCell ref="R8:T8"/>
    <mergeCell ref="R9:T9"/>
    <mergeCell ref="R10:T10"/>
    <mergeCell ref="R11:T11"/>
    <mergeCell ref="H18:H19"/>
    <mergeCell ref="R1:T1"/>
    <mergeCell ref="R2:T2"/>
    <mergeCell ref="R3:T3"/>
    <mergeCell ref="R4:T4"/>
    <mergeCell ref="R5:T5"/>
  </mergeCells>
  <printOptions horizontalCentered="1"/>
  <pageMargins left="1.1811023622047245" right="0.39370078740157483" top="0" bottom="0.55118110236220474" header="0.31496062992125984" footer="0.31496062992125984"/>
  <pageSetup paperSize="9" scale="50" fitToHeight="2" orientation="landscape" r:id="rId1"/>
  <rowBreaks count="1" manualBreakCount="1">
    <brk id="37" max="28" man="1"/>
  </rowBreaks>
  <colBreaks count="1" manualBreakCount="1">
    <brk id="20" min="9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2013-2018 (2)</vt:lpstr>
      <vt:lpstr>2019-2024</vt:lpstr>
      <vt:lpstr>'2013-2018 (2)'!Заголовки_для_печати</vt:lpstr>
      <vt:lpstr>'2019-2024'!Заголовки_для_печати</vt:lpstr>
      <vt:lpstr>'2013-2018 (2)'!Область_печати</vt:lpstr>
      <vt:lpstr>'2019-2024'!Область_печати</vt:lpstr>
    </vt:vector>
  </TitlesOfParts>
  <Company>Минлесхоз УР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Минлесхоз УР</dc:creator>
  <cp:lastModifiedBy>Мария Майорова</cp:lastModifiedBy>
  <cp:lastPrinted>2021-01-19T13:03:44Z</cp:lastPrinted>
  <dcterms:created xsi:type="dcterms:W3CDTF">2019-03-26T09:31:29Z</dcterms:created>
  <dcterms:modified xsi:type="dcterms:W3CDTF">2021-01-20T06:52:47Z</dcterms:modified>
</cp:coreProperties>
</file>